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23.09.2025. Русский язык, 1\"/>
    </mc:Choice>
  </mc:AlternateContent>
  <bookViews>
    <workbookView xWindow="-105" yWindow="-105" windowWidth="20730" windowHeight="1176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7" r:id="rId6"/>
    <sheet name="9 класс" sheetId="15" r:id="rId7"/>
    <sheet name="10 класс" sheetId="16" r:id="rId8"/>
    <sheet name="11 класс" sheetId="14" r:id="rId9"/>
    <sheet name="Сводная" sheetId="11" r:id="rId10"/>
  </sheet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2" l="1"/>
  <c r="N22" i="12"/>
  <c r="N11" i="12"/>
  <c r="N17" i="12"/>
  <c r="N20" i="12"/>
  <c r="N24" i="12"/>
  <c r="N16" i="12"/>
  <c r="N23" i="12"/>
  <c r="N15" i="12"/>
  <c r="N19" i="12"/>
  <c r="N18" i="12"/>
  <c r="N26" i="12"/>
  <c r="N25" i="12"/>
  <c r="N19" i="18" l="1"/>
  <c r="N12" i="18"/>
  <c r="N22" i="18"/>
  <c r="N24" i="18"/>
  <c r="N25" i="18"/>
  <c r="N18" i="18"/>
  <c r="N16" i="18"/>
  <c r="N38" i="18"/>
  <c r="N27" i="18"/>
  <c r="N26" i="18"/>
  <c r="N21" i="18"/>
  <c r="N37" i="18"/>
  <c r="N33" i="18"/>
  <c r="N31" i="18"/>
  <c r="N30" i="18"/>
  <c r="N35" i="18"/>
  <c r="N32" i="18"/>
  <c r="N29" i="18"/>
  <c r="N11" i="18"/>
  <c r="N36" i="18"/>
  <c r="N20" i="18"/>
  <c r="N34" i="18"/>
  <c r="N21" i="15"/>
  <c r="N30" i="15"/>
  <c r="N20" i="15"/>
  <c r="N19" i="15"/>
  <c r="N14" i="15"/>
  <c r="N15" i="15"/>
  <c r="N39" i="5" l="1"/>
  <c r="N35" i="5"/>
  <c r="N29" i="5"/>
  <c r="N33" i="13"/>
  <c r="N32" i="13"/>
  <c r="N31" i="13"/>
  <c r="N30" i="13"/>
  <c r="N29" i="13"/>
  <c r="N28" i="13"/>
  <c r="N27" i="13"/>
  <c r="N26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H9" i="18" l="1"/>
  <c r="P60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H9" i="5"/>
  <c r="H9" i="12"/>
  <c r="H9" i="13"/>
  <c r="H9" i="15"/>
  <c r="H9" i="16"/>
  <c r="H9" i="17"/>
  <c r="N17" i="18" l="1"/>
  <c r="N28" i="18"/>
  <c r="N15" i="18"/>
  <c r="N14" i="18"/>
  <c r="N13" i="18"/>
  <c r="N23" i="18"/>
  <c r="K9" i="18"/>
  <c r="P14" i="18" s="1"/>
  <c r="R2" i="18"/>
  <c r="O12" i="18" l="1"/>
  <c r="P22" i="18"/>
  <c r="O24" i="18"/>
  <c r="P25" i="18"/>
  <c r="O18" i="18"/>
  <c r="O38" i="18"/>
  <c r="P27" i="18"/>
  <c r="O26" i="18"/>
  <c r="O37" i="18"/>
  <c r="P33" i="18"/>
  <c r="O31" i="18"/>
  <c r="P30" i="18"/>
  <c r="O35" i="18"/>
  <c r="P32" i="18"/>
  <c r="O29" i="18"/>
  <c r="O36" i="18"/>
  <c r="O34" i="18"/>
  <c r="O20" i="18"/>
  <c r="O19" i="18"/>
  <c r="O22" i="18"/>
  <c r="P24" i="18"/>
  <c r="O25" i="18"/>
  <c r="O16" i="18"/>
  <c r="P38" i="18"/>
  <c r="O27" i="18"/>
  <c r="P26" i="18"/>
  <c r="O21" i="18"/>
  <c r="P37" i="18"/>
  <c r="O33" i="18"/>
  <c r="P31" i="18"/>
  <c r="O30" i="18"/>
  <c r="P35" i="18"/>
  <c r="O32" i="18"/>
  <c r="P29" i="18"/>
  <c r="O11" i="18"/>
  <c r="P36" i="18"/>
  <c r="P34" i="18"/>
  <c r="P28" i="18"/>
  <c r="O28" i="18"/>
  <c r="O17" i="18"/>
  <c r="O15" i="18"/>
  <c r="O23" i="18"/>
  <c r="O14" i="18"/>
  <c r="O13" i="18"/>
  <c r="L9" i="18"/>
  <c r="P23" i="18" s="1"/>
  <c r="R2" i="17"/>
  <c r="P12" i="18" l="1"/>
  <c r="R4" i="18" s="1"/>
  <c r="P11" i="18"/>
  <c r="P13" i="18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K9" i="17"/>
  <c r="N20" i="16"/>
  <c r="N19" i="16"/>
  <c r="N18" i="16"/>
  <c r="N17" i="16"/>
  <c r="N16" i="16"/>
  <c r="N15" i="16"/>
  <c r="N12" i="16"/>
  <c r="N14" i="16"/>
  <c r="N13" i="16"/>
  <c r="N11" i="16"/>
  <c r="K9" i="16"/>
  <c r="P20" i="16" s="1"/>
  <c r="R2" i="16"/>
  <c r="N32" i="15"/>
  <c r="N31" i="15"/>
  <c r="N29" i="15"/>
  <c r="N28" i="15"/>
  <c r="N27" i="15"/>
  <c r="N26" i="15"/>
  <c r="N25" i="15"/>
  <c r="N24" i="15"/>
  <c r="N23" i="15"/>
  <c r="N22" i="15"/>
  <c r="N18" i="15"/>
  <c r="N17" i="15"/>
  <c r="N16" i="15"/>
  <c r="N13" i="15"/>
  <c r="N12" i="15"/>
  <c r="N11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K9" i="14"/>
  <c r="R2" i="14"/>
  <c r="K9" i="13"/>
  <c r="N21" i="12"/>
  <c r="N14" i="12"/>
  <c r="N27" i="12"/>
  <c r="N12" i="12"/>
  <c r="K9" i="12"/>
  <c r="R2" i="12"/>
  <c r="N20" i="5"/>
  <c r="N21" i="5"/>
  <c r="N22" i="5"/>
  <c r="N23" i="5"/>
  <c r="N24" i="5"/>
  <c r="N25" i="5"/>
  <c r="N26" i="5"/>
  <c r="N27" i="5"/>
  <c r="N28" i="5"/>
  <c r="N30" i="5"/>
  <c r="N31" i="5"/>
  <c r="N32" i="5"/>
  <c r="N33" i="5"/>
  <c r="N34" i="5"/>
  <c r="N36" i="5"/>
  <c r="N37" i="5"/>
  <c r="N40" i="5"/>
  <c r="N43" i="5"/>
  <c r="N11" i="5"/>
  <c r="N12" i="5"/>
  <c r="N13" i="5"/>
  <c r="N14" i="5"/>
  <c r="N16" i="5"/>
  <c r="N17" i="5"/>
  <c r="N18" i="5"/>
  <c r="N19" i="5"/>
  <c r="N15" i="5"/>
  <c r="P19" i="17" l="1"/>
  <c r="P21" i="17"/>
  <c r="P23" i="17"/>
  <c r="P20" i="17"/>
  <c r="P22" i="17"/>
  <c r="P24" i="17"/>
  <c r="O22" i="17"/>
  <c r="O23" i="17"/>
  <c r="O24" i="17"/>
  <c r="O22" i="12"/>
  <c r="O17" i="12"/>
  <c r="P20" i="12"/>
  <c r="O24" i="12"/>
  <c r="O16" i="12"/>
  <c r="P23" i="12"/>
  <c r="O15" i="12"/>
  <c r="P19" i="12"/>
  <c r="O18" i="12"/>
  <c r="P26" i="12"/>
  <c r="O25" i="12"/>
  <c r="O13" i="12"/>
  <c r="P22" i="12"/>
  <c r="O11" i="12"/>
  <c r="O20" i="12"/>
  <c r="P24" i="12"/>
  <c r="O23" i="12"/>
  <c r="O19" i="12"/>
  <c r="P18" i="12"/>
  <c r="O26" i="12"/>
  <c r="P25" i="12"/>
  <c r="R6" i="18"/>
  <c r="P22" i="15"/>
  <c r="O21" i="15"/>
  <c r="P31" i="15"/>
  <c r="P32" i="15"/>
  <c r="O32" i="15"/>
  <c r="O31" i="15"/>
  <c r="O30" i="15"/>
  <c r="P30" i="15"/>
  <c r="O29" i="15"/>
  <c r="P28" i="15"/>
  <c r="P29" i="15"/>
  <c r="O28" i="15"/>
  <c r="P26" i="15"/>
  <c r="P27" i="15"/>
  <c r="O27" i="15"/>
  <c r="O26" i="15"/>
  <c r="P24" i="15"/>
  <c r="P25" i="15"/>
  <c r="O25" i="15"/>
  <c r="O24" i="15"/>
  <c r="P23" i="15"/>
  <c r="O23" i="15"/>
  <c r="O22" i="15"/>
  <c r="O20" i="15"/>
  <c r="O19" i="15"/>
  <c r="O14" i="15"/>
  <c r="O15" i="15"/>
  <c r="P33" i="13"/>
  <c r="O32" i="13"/>
  <c r="P29" i="13"/>
  <c r="O28" i="13"/>
  <c r="P25" i="13"/>
  <c r="O24" i="13"/>
  <c r="P21" i="13"/>
  <c r="O20" i="13"/>
  <c r="O16" i="13"/>
  <c r="P13" i="13"/>
  <c r="O12" i="13"/>
  <c r="O33" i="13"/>
  <c r="P30" i="13"/>
  <c r="O29" i="13"/>
  <c r="P26" i="13"/>
  <c r="O25" i="13"/>
  <c r="P22" i="13"/>
  <c r="O21" i="13"/>
  <c r="O17" i="13"/>
  <c r="P14" i="13"/>
  <c r="O13" i="13"/>
  <c r="O31" i="13"/>
  <c r="P28" i="13"/>
  <c r="O23" i="13"/>
  <c r="O15" i="13"/>
  <c r="O11" i="13"/>
  <c r="P31" i="13"/>
  <c r="O30" i="13"/>
  <c r="P27" i="13"/>
  <c r="O26" i="13"/>
  <c r="P23" i="13"/>
  <c r="O22" i="13"/>
  <c r="O18" i="13"/>
  <c r="P15" i="13"/>
  <c r="O14" i="13"/>
  <c r="P32" i="13"/>
  <c r="O27" i="13"/>
  <c r="P24" i="13"/>
  <c r="O19" i="13"/>
  <c r="P12" i="13"/>
  <c r="R8" i="18"/>
  <c r="P9" i="18" s="1"/>
  <c r="R9" i="18" s="1"/>
  <c r="P18" i="16"/>
  <c r="P19" i="16"/>
  <c r="P17" i="17"/>
  <c r="P18" i="17"/>
  <c r="P16" i="16"/>
  <c r="P17" i="16"/>
  <c r="P21" i="12"/>
  <c r="P12" i="16"/>
  <c r="P13" i="16"/>
  <c r="P27" i="12"/>
  <c r="P12" i="17"/>
  <c r="P16" i="17"/>
  <c r="O20" i="17"/>
  <c r="L9" i="17"/>
  <c r="P11" i="17" s="1"/>
  <c r="O21" i="17"/>
  <c r="L9" i="12"/>
  <c r="P12" i="12" s="1"/>
  <c r="O12" i="12"/>
  <c r="L9" i="14"/>
  <c r="O18" i="16"/>
  <c r="O12" i="16"/>
  <c r="O19" i="17"/>
  <c r="O11" i="17"/>
  <c r="O13" i="17"/>
  <c r="O15" i="17"/>
  <c r="O17" i="17"/>
  <c r="O14" i="17"/>
  <c r="O18" i="17"/>
  <c r="O12" i="17"/>
  <c r="O16" i="17"/>
  <c r="O14" i="16"/>
  <c r="O17" i="16"/>
  <c r="O13" i="16"/>
  <c r="O16" i="16"/>
  <c r="O20" i="16"/>
  <c r="L9" i="16"/>
  <c r="P11" i="16" s="1"/>
  <c r="O11" i="16"/>
  <c r="O15" i="16"/>
  <c r="O19" i="16"/>
  <c r="O12" i="15"/>
  <c r="O16" i="15"/>
  <c r="O18" i="15"/>
  <c r="O13" i="15"/>
  <c r="O17" i="15"/>
  <c r="L9" i="15"/>
  <c r="P11" i="15" s="1"/>
  <c r="O11" i="15"/>
  <c r="L9" i="13"/>
  <c r="P11" i="13" s="1"/>
  <c r="O21" i="12"/>
  <c r="O14" i="12"/>
  <c r="O27" i="12"/>
  <c r="C4" i="11"/>
  <c r="K9" i="5"/>
  <c r="P12" i="5" s="1"/>
  <c r="P11" i="12" l="1"/>
  <c r="P43" i="5"/>
  <c r="O43" i="5"/>
  <c r="P42" i="5"/>
  <c r="O42" i="5"/>
  <c r="P40" i="5"/>
  <c r="P41" i="5"/>
  <c r="O41" i="5"/>
  <c r="O39" i="5"/>
  <c r="P39" i="5"/>
  <c r="P38" i="5"/>
  <c r="P36" i="5"/>
  <c r="P37" i="5"/>
  <c r="P34" i="5"/>
  <c r="P35" i="5"/>
  <c r="P32" i="5"/>
  <c r="P33" i="5"/>
  <c r="P30" i="5"/>
  <c r="P31" i="5"/>
  <c r="O29" i="5"/>
  <c r="P29" i="5"/>
  <c r="P28" i="5"/>
  <c r="P26" i="5"/>
  <c r="P27" i="5"/>
  <c r="O19" i="5"/>
  <c r="R6" i="14"/>
  <c r="O38" i="5"/>
  <c r="O37" i="5"/>
  <c r="O40" i="5"/>
  <c r="O36" i="5"/>
  <c r="O32" i="5"/>
  <c r="O31" i="5"/>
  <c r="O35" i="5"/>
  <c r="O34" i="5"/>
  <c r="O33" i="5"/>
  <c r="O28" i="5"/>
  <c r="O30" i="5"/>
  <c r="O27" i="5"/>
  <c r="O24" i="5"/>
  <c r="O23" i="5"/>
  <c r="O26" i="5"/>
  <c r="O25" i="5"/>
  <c r="O22" i="5"/>
  <c r="O21" i="5"/>
  <c r="R6" i="17"/>
  <c r="R4" i="15"/>
  <c r="R4" i="12"/>
  <c r="R6" i="12"/>
  <c r="O20" i="5"/>
  <c r="O18" i="5"/>
  <c r="O17" i="5"/>
  <c r="O14" i="5"/>
  <c r="O16" i="5"/>
  <c r="O13" i="5"/>
  <c r="O11" i="5"/>
  <c r="O12" i="5"/>
  <c r="O15" i="5"/>
  <c r="L9" i="5"/>
  <c r="P11" i="5" l="1"/>
  <c r="R5" i="14"/>
  <c r="R6" i="16"/>
  <c r="R6" i="15"/>
  <c r="R4" i="14"/>
  <c r="R4" i="17"/>
  <c r="R4" i="13"/>
  <c r="R8" i="13" s="1"/>
  <c r="P9" i="13" s="1"/>
  <c r="R9" i="13" s="1"/>
  <c r="R4" i="16"/>
  <c r="R8" i="15"/>
  <c r="P9" i="15" s="1"/>
  <c r="R9" i="15" s="1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<sst xmlns="http://schemas.openxmlformats.org/spreadsheetml/2006/main" count="2283" uniqueCount="631">
  <si>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</si>
  <si>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</si>
  <si>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</si>
  <si>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</si>
  <si>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</si>
  <si>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</si>
  <si>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</si>
  <si>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</si>
  <si>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</si>
  <si>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</si>
  <si>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</si>
  <si>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</si>
  <si>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</si>
  <si>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</si>
  <si>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</si>
  <si>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</si>
  <si>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</si>
  <si>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</si>
  <si>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</si>
  <si>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</si>
  <si>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</si>
  <si>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</si>
  <si>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</si>
  <si>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</si>
  <si>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</si>
  <si>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</si>
  <si>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</si>
  <si>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</si>
  <si>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</si>
  <si>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</si>
  <si>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</si>
  <si>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</si>
  <si>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</si>
  <si>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</si>
  <si>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</si>
  <si>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</si>
  <si>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</si>
  <si>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</si>
  <si>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</si>
  <si>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</si>
  <si>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</si>
  <si>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</si>
  <si>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10 классах в 2025-2026 учебном году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</si>
  <si>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</si>
  <si>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</si>
  <si>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МБОУ "ТГ №11", Учебный Центр ЭКСПЕРТ</t>
  </si>
  <si>
    <t>Учебный Центр ЭКСПЕРТ</t>
  </si>
  <si>
    <t xml:space="preserve">Гимазетдинов </t>
  </si>
  <si>
    <t>Александр</t>
  </si>
  <si>
    <t>Дмитриевич</t>
  </si>
  <si>
    <t>не имеются</t>
  </si>
  <si>
    <t>Давыдова</t>
  </si>
  <si>
    <t>Василиса</t>
  </si>
  <si>
    <t>Спартаковна</t>
  </si>
  <si>
    <t>Ильдарханова</t>
  </si>
  <si>
    <t>София</t>
  </si>
  <si>
    <t>Динаровна</t>
  </si>
  <si>
    <t>Рустамовна</t>
  </si>
  <si>
    <t>Латыпова</t>
  </si>
  <si>
    <t>Ухарская</t>
  </si>
  <si>
    <t>Ульяна</t>
  </si>
  <si>
    <t>Евгеньевна</t>
  </si>
  <si>
    <t>Хасаншина</t>
  </si>
  <si>
    <t>Латифа</t>
  </si>
  <si>
    <t>Ильдаровна</t>
  </si>
  <si>
    <t>23.09.2025</t>
  </si>
  <si>
    <t>русский язык</t>
  </si>
  <si>
    <t>Ранжированный список участников школьного этапа всероссийской олимпиады школьников 
по русскому языку в 4 классах в 2025-2026 учебном году</t>
  </si>
  <si>
    <t>Ранжированный список участников школьного этапа всероссийской олимпиады школьников 
по русскомй языку в 5 классах в 2025-2026 учебном году</t>
  </si>
  <si>
    <t>Салимгареев</t>
  </si>
  <si>
    <t>Рамаль</t>
  </si>
  <si>
    <t>Ранжированный список участников школьного этапа всероссийской олимпиады школьников 
по русскому языку в 6 классах в 2025-2026 учебном году</t>
  </si>
  <si>
    <t>Хамидуллина</t>
  </si>
  <si>
    <t>Лина</t>
  </si>
  <si>
    <t>Шайхиева</t>
  </si>
  <si>
    <t>Ралина</t>
  </si>
  <si>
    <t>Робертовна</t>
  </si>
  <si>
    <t>Ранжированный список участников школьного этапа всероссийской олимпиады школьников 
по русскому языку в 7 классах в 2025-2026 учебном году</t>
  </si>
  <si>
    <t>Шангареева</t>
  </si>
  <si>
    <t>Амина</t>
  </si>
  <si>
    <t>Шафигуллин</t>
  </si>
  <si>
    <t>Марсель</t>
  </si>
  <si>
    <t>Диана</t>
  </si>
  <si>
    <t>Ирикович</t>
  </si>
  <si>
    <t>12.12.2014</t>
  </si>
  <si>
    <t>нет</t>
  </si>
  <si>
    <t>30.11.2015</t>
  </si>
  <si>
    <t>10.12.2014</t>
  </si>
  <si>
    <t>11.09.2015</t>
  </si>
  <si>
    <t>01.11.2015</t>
  </si>
  <si>
    <t>27.01.2015</t>
  </si>
  <si>
    <t>01.11.2013</t>
  </si>
  <si>
    <t>Никифорова Александра Ивановна</t>
  </si>
  <si>
    <t>Митряшкина Диана Закинуровна</t>
  </si>
  <si>
    <t>Руслановна</t>
  </si>
  <si>
    <t>Алмазовна</t>
  </si>
  <si>
    <t>Гамилевич</t>
  </si>
  <si>
    <t>16.04.2013</t>
  </si>
  <si>
    <t>17.07.2013</t>
  </si>
  <si>
    <t>11.02.2013</t>
  </si>
  <si>
    <t>12.11.2012</t>
  </si>
  <si>
    <t>РЯ-4-1</t>
  </si>
  <si>
    <t>РЯ-4-2</t>
  </si>
  <si>
    <t>РЯ-4-3</t>
  </si>
  <si>
    <t>РЯ-4-4</t>
  </si>
  <si>
    <t>РЯ-4-5</t>
  </si>
  <si>
    <t>РЯ-4-6</t>
  </si>
  <si>
    <t>РЯ-6-1</t>
  </si>
  <si>
    <t>РЯ-6-2</t>
  </si>
  <si>
    <t>РЯ-6-3</t>
  </si>
  <si>
    <t>РЯ-6-4</t>
  </si>
  <si>
    <t>РЯ-7-1</t>
  </si>
  <si>
    <t>РЯ-7-2</t>
  </si>
  <si>
    <t>РЯ-7-3</t>
  </si>
  <si>
    <t>РЯ-7-4</t>
  </si>
  <si>
    <t>РЯ-7-5</t>
  </si>
  <si>
    <t>РЯ-7-6</t>
  </si>
  <si>
    <t>РЯ-7-7</t>
  </si>
  <si>
    <t>РЯ-7-8</t>
  </si>
  <si>
    <t>РЯ-7-9</t>
  </si>
  <si>
    <t>РЯ-7-10</t>
  </si>
  <si>
    <t>РЯ-7-11</t>
  </si>
  <si>
    <t>МБОУ "ТГ №11"</t>
  </si>
  <si>
    <t>Бледных Гульназ Назиповна</t>
  </si>
  <si>
    <t xml:space="preserve">Сафиуллина </t>
  </si>
  <si>
    <t xml:space="preserve">Сабина </t>
  </si>
  <si>
    <t>Сухробовна</t>
  </si>
  <si>
    <t xml:space="preserve">Шакирова </t>
  </si>
  <si>
    <t xml:space="preserve"> Милана </t>
  </si>
  <si>
    <t xml:space="preserve"> Айназовна</t>
  </si>
  <si>
    <t xml:space="preserve">Леонтьева </t>
  </si>
  <si>
    <t xml:space="preserve">Юлия </t>
  </si>
  <si>
    <t xml:space="preserve"> Евгеньевна</t>
  </si>
  <si>
    <t xml:space="preserve">Фазлыева </t>
  </si>
  <si>
    <t xml:space="preserve">Самира </t>
  </si>
  <si>
    <t>7б</t>
  </si>
  <si>
    <t>Исхаков</t>
  </si>
  <si>
    <t>Тимур</t>
  </si>
  <si>
    <t>Артурович</t>
  </si>
  <si>
    <t>Сагдиева</t>
  </si>
  <si>
    <t xml:space="preserve">Камалия </t>
  </si>
  <si>
    <t>Ильгизовна</t>
  </si>
  <si>
    <t>Гилаева</t>
  </si>
  <si>
    <t>Ильнара</t>
  </si>
  <si>
    <t>7а</t>
  </si>
  <si>
    <t>Нугуманов</t>
  </si>
  <si>
    <t>Радмир</t>
  </si>
  <si>
    <t>Ильмирович</t>
  </si>
  <si>
    <t>Маланичев</t>
  </si>
  <si>
    <t>Никита</t>
  </si>
  <si>
    <t>Сергеевич</t>
  </si>
  <si>
    <t>Каримов</t>
  </si>
  <si>
    <t>Данил</t>
  </si>
  <si>
    <t>Робертович</t>
  </si>
  <si>
    <t>Салимшина</t>
  </si>
  <si>
    <t>Арина</t>
  </si>
  <si>
    <t>Равильевна</t>
  </si>
  <si>
    <t xml:space="preserve"> 20.01.2012</t>
  </si>
  <si>
    <t>Сибгатова</t>
  </si>
  <si>
    <t>Карина</t>
  </si>
  <si>
    <t>Ильмировна</t>
  </si>
  <si>
    <t>РЯ-10-9</t>
  </si>
  <si>
    <t>РЯ-10-10</t>
  </si>
  <si>
    <t>Дарья</t>
  </si>
  <si>
    <t>Андреевна</t>
  </si>
  <si>
    <t>РЯ-10-7</t>
  </si>
  <si>
    <t>Алымова</t>
  </si>
  <si>
    <t>Исрафилова</t>
  </si>
  <si>
    <t>Илида</t>
  </si>
  <si>
    <t>Ильнуровна</t>
  </si>
  <si>
    <t>РЯ-10-8</t>
  </si>
  <si>
    <t>Сабитова</t>
  </si>
  <si>
    <t>Ирековна</t>
  </si>
  <si>
    <t>РЯ-10-6</t>
  </si>
  <si>
    <t>Гареева</t>
  </si>
  <si>
    <t>Камила</t>
  </si>
  <si>
    <t>Зульфировна</t>
  </si>
  <si>
    <t>РЯ-10-3</t>
  </si>
  <si>
    <t>Рахимова</t>
  </si>
  <si>
    <t>Радиковна</t>
  </si>
  <si>
    <t>РЯ-10-4</t>
  </si>
  <si>
    <t>Зузеева</t>
  </si>
  <si>
    <t>Анастасия</t>
  </si>
  <si>
    <t>Игоревна</t>
  </si>
  <si>
    <t>Халиуллин</t>
  </si>
  <si>
    <t>Ильдусович</t>
  </si>
  <si>
    <t>РЯ-10-1</t>
  </si>
  <si>
    <t>Лаврентьева</t>
  </si>
  <si>
    <t>Владиславовна</t>
  </si>
  <si>
    <t>РЯ-10-5</t>
  </si>
  <si>
    <t>Гарипова</t>
  </si>
  <si>
    <t>Самира</t>
  </si>
  <si>
    <t>Ильгамовна</t>
  </si>
  <si>
    <t>РЯ-10-2</t>
  </si>
  <si>
    <t>29.01.2012</t>
  </si>
  <si>
    <t>Базитова</t>
  </si>
  <si>
    <t>Айлин</t>
  </si>
  <si>
    <t>Айратовна</t>
  </si>
  <si>
    <t>02.12.2012</t>
  </si>
  <si>
    <t>Закирова Гузель Ирековна</t>
  </si>
  <si>
    <t>Кашапова</t>
  </si>
  <si>
    <t>Милена</t>
  </si>
  <si>
    <t>19.12.2011</t>
  </si>
  <si>
    <t>Дмитрюков</t>
  </si>
  <si>
    <t>Юрий</t>
  </si>
  <si>
    <t>Алексеевич</t>
  </si>
  <si>
    <t>21.09.2012</t>
  </si>
  <si>
    <t>Миннигалеева</t>
  </si>
  <si>
    <t>Эмилия</t>
  </si>
  <si>
    <t>06.08.2012</t>
  </si>
  <si>
    <t>Ютландова</t>
  </si>
  <si>
    <t>Юрьевна</t>
  </si>
  <si>
    <t>09.08.2012</t>
  </si>
  <si>
    <t>Орлова</t>
  </si>
  <si>
    <t>Дмитриевна</t>
  </si>
  <si>
    <t>19.01.2012</t>
  </si>
  <si>
    <t>Фаррахова</t>
  </si>
  <si>
    <t>Аделина</t>
  </si>
  <si>
    <t>Рафаиловна</t>
  </si>
  <si>
    <t>18.12.2011</t>
  </si>
  <si>
    <t>Сардина</t>
  </si>
  <si>
    <t>02.06.2012</t>
  </si>
  <si>
    <t>Закиров</t>
  </si>
  <si>
    <t>Янис</t>
  </si>
  <si>
    <t>Рафисович</t>
  </si>
  <si>
    <t>15.02.2012</t>
  </si>
  <si>
    <t>Низаметдинов</t>
  </si>
  <si>
    <t>Дамир</t>
  </si>
  <si>
    <t>Ильдарович</t>
  </si>
  <si>
    <t>28.04.2012</t>
  </si>
  <si>
    <t>Тябина</t>
  </si>
  <si>
    <t>Валерия</t>
  </si>
  <si>
    <t>Александровна</t>
  </si>
  <si>
    <t>07.06.2012</t>
  </si>
  <si>
    <t>Тухватуллина</t>
  </si>
  <si>
    <t>Эвелина</t>
  </si>
  <si>
    <t>Эдуардовна</t>
  </si>
  <si>
    <t>16.12.2012</t>
  </si>
  <si>
    <t>призер</t>
  </si>
  <si>
    <t>13.12.2011</t>
  </si>
  <si>
    <t>02.02.2011</t>
  </si>
  <si>
    <t>26.09.2012</t>
  </si>
  <si>
    <t>29.08.2012</t>
  </si>
  <si>
    <t>07.09.2012</t>
  </si>
  <si>
    <t>08.07.2012</t>
  </si>
  <si>
    <t>23.01.2012</t>
  </si>
  <si>
    <t>29.02.2012</t>
  </si>
  <si>
    <t>29.04.2012</t>
  </si>
  <si>
    <t>РЯ-7-1(Э)</t>
  </si>
  <si>
    <t>РЯ-7-9(Э)</t>
  </si>
  <si>
    <t>РЯ-7-2(Э)</t>
  </si>
  <si>
    <t>РЯ-7-4(Э)</t>
  </si>
  <si>
    <t>РЯ-7-10(Э)</t>
  </si>
  <si>
    <t>РЯ-7-6(Э)</t>
  </si>
  <si>
    <t>РЯ-7-11(Э)</t>
  </si>
  <si>
    <t>РЯ-7-7(Э)</t>
  </si>
  <si>
    <t>РЯ-7-3(Э)</t>
  </si>
  <si>
    <t>РЯ-7-5(Э)</t>
  </si>
  <si>
    <t>РЯ-7-8(Э)</t>
  </si>
  <si>
    <t>РЯ-7-12(Э)</t>
  </si>
  <si>
    <t>Шаяхметов</t>
  </si>
  <si>
    <t>Радель</t>
  </si>
  <si>
    <t>Булатович</t>
  </si>
  <si>
    <t>17.11.2014</t>
  </si>
  <si>
    <t>5А</t>
  </si>
  <si>
    <t>РЯ-5-1 (Э)</t>
  </si>
  <si>
    <t>РЯ5-4</t>
  </si>
  <si>
    <t>Хасанова Лилия Фирдаусовна</t>
  </si>
  <si>
    <t>Гиматов</t>
  </si>
  <si>
    <t>26.11.2014</t>
  </si>
  <si>
    <t>РЯ5-3</t>
  </si>
  <si>
    <t>РЯ5-5</t>
  </si>
  <si>
    <t>РЯ5-6</t>
  </si>
  <si>
    <t>РЯ5-7</t>
  </si>
  <si>
    <t>РЯ5-8</t>
  </si>
  <si>
    <t>РЯ5-9</t>
  </si>
  <si>
    <t>РЯ5-10</t>
  </si>
  <si>
    <t>РЯ5-11</t>
  </si>
  <si>
    <t>РЯ5-12</t>
  </si>
  <si>
    <t>РЯ5-13</t>
  </si>
  <si>
    <t>РЯ5-14</t>
  </si>
  <si>
    <t>РЯ5-15</t>
  </si>
  <si>
    <t>РЯ5-16</t>
  </si>
  <si>
    <t>РЯ5-17</t>
  </si>
  <si>
    <t>РЯ5-18</t>
  </si>
  <si>
    <t>РЯ5-19</t>
  </si>
  <si>
    <t>РЯ5-20</t>
  </si>
  <si>
    <t>РЯ5-21</t>
  </si>
  <si>
    <t>РЯ5-22</t>
  </si>
  <si>
    <t>РЯ5-23</t>
  </si>
  <si>
    <t>РЯ5-24</t>
  </si>
  <si>
    <t>РЯ5-25</t>
  </si>
  <si>
    <t>РЯ5-26</t>
  </si>
  <si>
    <t>Галлямутдинова</t>
  </si>
  <si>
    <t>Ильдусовна</t>
  </si>
  <si>
    <t>04.06.2014</t>
  </si>
  <si>
    <t>РЯ5-2</t>
  </si>
  <si>
    <t>Галеева</t>
  </si>
  <si>
    <t>Алиса</t>
  </si>
  <si>
    <t>Мансуровна</t>
  </si>
  <si>
    <t>11.06.2014</t>
  </si>
  <si>
    <t>РЯ5-1</t>
  </si>
  <si>
    <t>Мансурова</t>
  </si>
  <si>
    <t>Милана</t>
  </si>
  <si>
    <t>Тимуровна</t>
  </si>
  <si>
    <t>22.06.2014</t>
  </si>
  <si>
    <t>РЯ5-30</t>
  </si>
  <si>
    <t>Дильмухаметова</t>
  </si>
  <si>
    <t>Ильмира</t>
  </si>
  <si>
    <t>01.05.2014</t>
  </si>
  <si>
    <t>Ефимов</t>
  </si>
  <si>
    <t>Степан</t>
  </si>
  <si>
    <t>Артёмович</t>
  </si>
  <si>
    <t>28.09.2014</t>
  </si>
  <si>
    <t>5Б</t>
  </si>
  <si>
    <t>Зарипова</t>
  </si>
  <si>
    <t>Сабрина</t>
  </si>
  <si>
    <t>29.04.2014</t>
  </si>
  <si>
    <t>Гилаев</t>
  </si>
  <si>
    <t>Рамилевич</t>
  </si>
  <si>
    <t>22.10.2014</t>
  </si>
  <si>
    <t>Антонов</t>
  </si>
  <si>
    <t>Станислав</t>
  </si>
  <si>
    <t>Яковлевич</t>
  </si>
  <si>
    <t>11.10.2014</t>
  </si>
  <si>
    <t>Фатыкова</t>
  </si>
  <si>
    <t>Кристина</t>
  </si>
  <si>
    <t>14.03.2014</t>
  </si>
  <si>
    <t>РЯ5-28</t>
  </si>
  <si>
    <t>Шалаев</t>
  </si>
  <si>
    <t>Виктор</t>
  </si>
  <si>
    <t>Лилианович</t>
  </si>
  <si>
    <t>15.06.2014</t>
  </si>
  <si>
    <t>Садыков</t>
  </si>
  <si>
    <t>Ильшатович</t>
  </si>
  <si>
    <t>14.12.2013</t>
  </si>
  <si>
    <t>РЯ5-27</t>
  </si>
  <si>
    <t>Старшинова</t>
  </si>
  <si>
    <t>Злата</t>
  </si>
  <si>
    <t>07.02.2014</t>
  </si>
  <si>
    <t>Герасименко</t>
  </si>
  <si>
    <t>Юлия</t>
  </si>
  <si>
    <t>Сергеевна</t>
  </si>
  <si>
    <t>01.12.2013</t>
  </si>
  <si>
    <t>Амалия</t>
  </si>
  <si>
    <t>Булатовна</t>
  </si>
  <si>
    <t>11.12.2014</t>
  </si>
  <si>
    <t>Газынева</t>
  </si>
  <si>
    <t>Ченакаев</t>
  </si>
  <si>
    <t>Ансар</t>
  </si>
  <si>
    <t>29.04.2015</t>
  </si>
  <si>
    <t>РЯ5_31</t>
  </si>
  <si>
    <t>Фаттахетдинов</t>
  </si>
  <si>
    <t>Денис</t>
  </si>
  <si>
    <t>Ильнурович</t>
  </si>
  <si>
    <t>10.01.2014</t>
  </si>
  <si>
    <t>Политов</t>
  </si>
  <si>
    <t>Павлович</t>
  </si>
  <si>
    <t>Тарасов</t>
  </si>
  <si>
    <t>Демид</t>
  </si>
  <si>
    <t>Матеева</t>
  </si>
  <si>
    <t>15.11.2014</t>
  </si>
  <si>
    <t>РЯ5-32</t>
  </si>
  <si>
    <t>Кречетова</t>
  </si>
  <si>
    <t>20.11.2014</t>
  </si>
  <si>
    <t>РЯ5-29</t>
  </si>
  <si>
    <t>Фаизова</t>
  </si>
  <si>
    <t>Элина</t>
  </si>
  <si>
    <t>04.12.2013</t>
  </si>
  <si>
    <t>Давлетов</t>
  </si>
  <si>
    <t>Амир</t>
  </si>
  <si>
    <t>Алмазович</t>
  </si>
  <si>
    <t>23.07.2014</t>
  </si>
  <si>
    <t>Гареев</t>
  </si>
  <si>
    <t>Самат</t>
  </si>
  <si>
    <t>Зульфирович</t>
  </si>
  <si>
    <t>08.09.2014</t>
  </si>
  <si>
    <t>Акимов</t>
  </si>
  <si>
    <t>Всеволод</t>
  </si>
  <si>
    <t>Вячеславович</t>
  </si>
  <si>
    <t>04.02.2014</t>
  </si>
  <si>
    <t>Хайруллин</t>
  </si>
  <si>
    <t>Руслан</t>
  </si>
  <si>
    <t>18.09.2014</t>
  </si>
  <si>
    <t>Газиев</t>
  </si>
  <si>
    <t>Эмиль</t>
  </si>
  <si>
    <t>12.01.2014</t>
  </si>
  <si>
    <t>Ханнанов</t>
  </si>
  <si>
    <t>Русланович</t>
  </si>
  <si>
    <t>Мухаматуллин</t>
  </si>
  <si>
    <t>Флюрович</t>
  </si>
  <si>
    <t>06.03.2014</t>
  </si>
  <si>
    <t>Ефремова</t>
  </si>
  <si>
    <t>Мария</t>
  </si>
  <si>
    <t>Прохорова</t>
  </si>
  <si>
    <t>Ангелина</t>
  </si>
  <si>
    <t>00.00.2013</t>
  </si>
  <si>
    <t>да</t>
  </si>
  <si>
    <t>Елисей</t>
  </si>
  <si>
    <t>9Б</t>
  </si>
  <si>
    <t>РЯ9-24</t>
  </si>
  <si>
    <t>Ранжированный список участников школьного этапа всероссийской олимпиады школьников 
по русскому языку в 9 классах в 2025-2026 учебном году</t>
  </si>
  <si>
    <t>Хозиков</t>
  </si>
  <si>
    <t>Ковалинская</t>
  </si>
  <si>
    <t>Авнгелина</t>
  </si>
  <si>
    <t>Николаевна</t>
  </si>
  <si>
    <t>РЯ9-19</t>
  </si>
  <si>
    <t>Фатихова</t>
  </si>
  <si>
    <t>Эльвина</t>
  </si>
  <si>
    <t>9А</t>
  </si>
  <si>
    <t>РЯ9-20</t>
  </si>
  <si>
    <t>Насибуллин</t>
  </si>
  <si>
    <t>Айдарович</t>
  </si>
  <si>
    <t>РЯ9-10</t>
  </si>
  <si>
    <t>Гибадуллина</t>
  </si>
  <si>
    <t>Вилена</t>
  </si>
  <si>
    <t>Тагировна</t>
  </si>
  <si>
    <t>РЯ9-12</t>
  </si>
  <si>
    <t>Шарафутдинов</t>
  </si>
  <si>
    <t>Данимслам</t>
  </si>
  <si>
    <t>РЯ9-11</t>
  </si>
  <si>
    <t>Зачепа</t>
  </si>
  <si>
    <t>Ксения</t>
  </si>
  <si>
    <t>Константиновна</t>
  </si>
  <si>
    <t>РЯ9-8</t>
  </si>
  <si>
    <t>РЯ9-9</t>
  </si>
  <si>
    <t>РЯ9-13</t>
  </si>
  <si>
    <t>РЯ9-14</t>
  </si>
  <si>
    <t>РЯ9-15</t>
  </si>
  <si>
    <t>РЯ9-16</t>
  </si>
  <si>
    <t>РЯ9-17</t>
  </si>
  <si>
    <t>Андреева</t>
  </si>
  <si>
    <t>Губайдуллина</t>
  </si>
  <si>
    <t>Аделия</t>
  </si>
  <si>
    <t>Вилевна</t>
  </si>
  <si>
    <t>Хасанов</t>
  </si>
  <si>
    <t>Вадим</t>
  </si>
  <si>
    <t>Рустамович</t>
  </si>
  <si>
    <t>Б</t>
  </si>
  <si>
    <t>Досумбетова</t>
  </si>
  <si>
    <t>Азалия</t>
  </si>
  <si>
    <t>Камалова</t>
  </si>
  <si>
    <t>Зарина</t>
  </si>
  <si>
    <t>Рафисовна</t>
  </si>
  <si>
    <t>РЯ9-2</t>
  </si>
  <si>
    <t>Малашенкова</t>
  </si>
  <si>
    <t>Алексеевна</t>
  </si>
  <si>
    <t>Болунова</t>
  </si>
  <si>
    <t>Анна</t>
  </si>
  <si>
    <t>РЯ9-3</t>
  </si>
  <si>
    <t>Хадиев</t>
  </si>
  <si>
    <t>Саим</t>
  </si>
  <si>
    <t>Кашапов</t>
  </si>
  <si>
    <t>РЯ9-4</t>
  </si>
  <si>
    <t>Бакиров</t>
  </si>
  <si>
    <t>Ридаль</t>
  </si>
  <si>
    <t>Маратович</t>
  </si>
  <si>
    <t>Исрафилов</t>
  </si>
  <si>
    <t>Данияр</t>
  </si>
  <si>
    <t>РЯ9-1</t>
  </si>
  <si>
    <t>Подтеребкова</t>
  </si>
  <si>
    <t>Елизавета</t>
  </si>
  <si>
    <t>РЯ9-7</t>
  </si>
  <si>
    <t>Фаррахов</t>
  </si>
  <si>
    <t>Роберт</t>
  </si>
  <si>
    <t>Ришатович</t>
  </si>
  <si>
    <t>РЯ9-5</t>
  </si>
  <si>
    <t>Шайхутдинов</t>
  </si>
  <si>
    <t>Данис</t>
  </si>
  <si>
    <t>Денисович</t>
  </si>
  <si>
    <t>РЯ9-18</t>
  </si>
  <si>
    <t>РЯ9-21</t>
  </si>
  <si>
    <t>РЯ9-22</t>
  </si>
  <si>
    <t>призёр</t>
  </si>
  <si>
    <t>участник</t>
  </si>
  <si>
    <t>Хасанова Л.Ф., Г</t>
  </si>
  <si>
    <t>Галиуллина А.З.,</t>
  </si>
  <si>
    <t>Члены жюри:</t>
  </si>
  <si>
    <t>Председатель</t>
  </si>
  <si>
    <t>Галимшина Р.Н.</t>
  </si>
  <si>
    <t>Валеева А.А.</t>
  </si>
  <si>
    <t xml:space="preserve">Бледных Г.Н. </t>
  </si>
  <si>
    <t>Байназарова З.Ф.</t>
  </si>
  <si>
    <t xml:space="preserve">Хасанова Л.Ф., </t>
  </si>
  <si>
    <t>Гельмутдинова Г.Г.,</t>
  </si>
  <si>
    <t xml:space="preserve">Бледных Г.Н., </t>
  </si>
  <si>
    <t>Абдрафиков</t>
  </si>
  <si>
    <t>Даниэль</t>
  </si>
  <si>
    <t>Владимирович</t>
  </si>
  <si>
    <t>22.102015</t>
  </si>
  <si>
    <t>4Б</t>
  </si>
  <si>
    <t>Гельмутдинова Гузель Газимовна</t>
  </si>
  <si>
    <t>МБОУ "ТГ№11"</t>
  </si>
  <si>
    <t>Газизова</t>
  </si>
  <si>
    <t>Ильшатовна</t>
  </si>
  <si>
    <t>12.10.20215</t>
  </si>
  <si>
    <t>Галлямова</t>
  </si>
  <si>
    <t>РЯ-4-16</t>
  </si>
  <si>
    <t>Амели</t>
  </si>
  <si>
    <t>РЯ-4-8</t>
  </si>
  <si>
    <t>Ипполитов</t>
  </si>
  <si>
    <t>Родион</t>
  </si>
  <si>
    <t>Кучеренко</t>
  </si>
  <si>
    <t>Яков</t>
  </si>
  <si>
    <t>Максимович</t>
  </si>
  <si>
    <t>Менсах</t>
  </si>
  <si>
    <t>Уильям</t>
  </si>
  <si>
    <t>Нанаяу</t>
  </si>
  <si>
    <t>РЯ-4-19</t>
  </si>
  <si>
    <t>Нафикова</t>
  </si>
  <si>
    <t>Сара</t>
  </si>
  <si>
    <t>Линаровна</t>
  </si>
  <si>
    <t>РЯ-4-15</t>
  </si>
  <si>
    <t xml:space="preserve">Полякова </t>
  </si>
  <si>
    <t>РЯ-4-7</t>
  </si>
  <si>
    <t>Разетдинова</t>
  </si>
  <si>
    <t>РЯ-4-14</t>
  </si>
  <si>
    <t xml:space="preserve">Садыкова </t>
  </si>
  <si>
    <t>Софья</t>
  </si>
  <si>
    <t>РЯ-4-22</t>
  </si>
  <si>
    <t>Санникова</t>
  </si>
  <si>
    <t>Вероника</t>
  </si>
  <si>
    <t>РЯ-4-11</t>
  </si>
  <si>
    <t>Флегентов</t>
  </si>
  <si>
    <t xml:space="preserve">Арсений </t>
  </si>
  <si>
    <t>Сабит</t>
  </si>
  <si>
    <t>РЯ-4-18</t>
  </si>
  <si>
    <t xml:space="preserve">Ханнанов </t>
  </si>
  <si>
    <t>Шакирова</t>
  </si>
  <si>
    <t>Рамилевна</t>
  </si>
  <si>
    <t>РЯ-4-9</t>
  </si>
  <si>
    <t xml:space="preserve">Миннигареев </t>
  </si>
  <si>
    <t xml:space="preserve">Ризван </t>
  </si>
  <si>
    <t>Уралович</t>
  </si>
  <si>
    <t xml:space="preserve"> 23.09.2015</t>
  </si>
  <si>
    <t>4А</t>
  </si>
  <si>
    <t>РЯ-4-10</t>
  </si>
  <si>
    <t xml:space="preserve">Байназарова Зимфира Фагимовна </t>
  </si>
  <si>
    <t xml:space="preserve">Раянова </t>
  </si>
  <si>
    <t xml:space="preserve">Райана </t>
  </si>
  <si>
    <t>Рашитовна</t>
  </si>
  <si>
    <t>РЯ-4-12</t>
  </si>
  <si>
    <t>Шайхумова</t>
  </si>
  <si>
    <t>Чулпан</t>
  </si>
  <si>
    <t>Ринатовна</t>
  </si>
  <si>
    <t>РЯ-4-13</t>
  </si>
  <si>
    <t xml:space="preserve">Хорматуллина </t>
  </si>
  <si>
    <t xml:space="preserve">Джамиля </t>
  </si>
  <si>
    <t xml:space="preserve">Инсафовна </t>
  </si>
  <si>
    <t>РЯ-4-17</t>
  </si>
  <si>
    <t xml:space="preserve">Хозикова </t>
  </si>
  <si>
    <t>РЯ-4-20</t>
  </si>
  <si>
    <t>Андреев</t>
  </si>
  <si>
    <t>Кирилл</t>
  </si>
  <si>
    <t>Александрович</t>
  </si>
  <si>
    <t>РЯ-4-21</t>
  </si>
  <si>
    <t>Бабамуратов</t>
  </si>
  <si>
    <t>Ярослав</t>
  </si>
  <si>
    <t>Евгеньевич</t>
  </si>
  <si>
    <t>имеются</t>
  </si>
  <si>
    <t>РЯ-1</t>
  </si>
  <si>
    <t>Галиуллина Альбина Зинуровна</t>
  </si>
  <si>
    <t>ТГ №11</t>
  </si>
  <si>
    <t>Башаров</t>
  </si>
  <si>
    <t>Ирек</t>
  </si>
  <si>
    <t>Рамильевич</t>
  </si>
  <si>
    <t>РЯ-2</t>
  </si>
  <si>
    <t>Валеев</t>
  </si>
  <si>
    <t>Айдар</t>
  </si>
  <si>
    <t>РЯ-3</t>
  </si>
  <si>
    <t>Габсаттаров</t>
  </si>
  <si>
    <t>Сулейман</t>
  </si>
  <si>
    <t>Альбертович</t>
  </si>
  <si>
    <t>РЯ-4</t>
  </si>
  <si>
    <t>Вильмирович</t>
  </si>
  <si>
    <t>РЯ-5</t>
  </si>
  <si>
    <t>Дивеев</t>
  </si>
  <si>
    <t>Артем</t>
  </si>
  <si>
    <t>Рузилевич</t>
  </si>
  <si>
    <t>РЯ-6</t>
  </si>
  <si>
    <t xml:space="preserve">Латыпова </t>
  </si>
  <si>
    <t>Аэлита</t>
  </si>
  <si>
    <t>Филюсовна</t>
  </si>
  <si>
    <t>РЯ-7</t>
  </si>
  <si>
    <t>Сафиуллина</t>
  </si>
  <si>
    <t>РЯ-8</t>
  </si>
  <si>
    <t>Торгашов</t>
  </si>
  <si>
    <t>РЯ-9</t>
  </si>
  <si>
    <t xml:space="preserve">Тухбатуллина </t>
  </si>
  <si>
    <t>Марьям</t>
  </si>
  <si>
    <t>Артуровна</t>
  </si>
  <si>
    <t>РЯ-10</t>
  </si>
  <si>
    <t>Фарукшина</t>
  </si>
  <si>
    <t>Эльнара</t>
  </si>
  <si>
    <t>РЯ-11</t>
  </si>
  <si>
    <t>РЯ-12</t>
  </si>
  <si>
    <t>Билал</t>
  </si>
  <si>
    <t>Рамзилевич</t>
  </si>
  <si>
    <t>РЯ-13</t>
  </si>
  <si>
    <t>6А</t>
  </si>
  <si>
    <t>6Б</t>
  </si>
  <si>
    <t>Бадртдинов</t>
  </si>
  <si>
    <t>Алан</t>
  </si>
  <si>
    <t>8А</t>
  </si>
  <si>
    <t>Валиуллин</t>
  </si>
  <si>
    <t>Рамиль</t>
  </si>
  <si>
    <t>Галиева</t>
  </si>
  <si>
    <t>Ильвина</t>
  </si>
  <si>
    <t>8Б</t>
  </si>
  <si>
    <t>Закирова</t>
  </si>
  <si>
    <t>Алина</t>
  </si>
  <si>
    <t>Альбертовна</t>
  </si>
  <si>
    <t>Зилеева</t>
  </si>
  <si>
    <t>Алена</t>
  </si>
  <si>
    <t>Ильясов</t>
  </si>
  <si>
    <t>Наилевич</t>
  </si>
  <si>
    <t>Нагибин</t>
  </si>
  <si>
    <t>Егор</t>
  </si>
  <si>
    <t>Сайфулин</t>
  </si>
  <si>
    <t>Абдуррахман</t>
  </si>
  <si>
    <t>Эрикович</t>
  </si>
  <si>
    <t>Сулейманов</t>
  </si>
  <si>
    <t>Алексей</t>
  </si>
  <si>
    <t>Тухбатуллина</t>
  </si>
  <si>
    <t>Фасхиева</t>
  </si>
  <si>
    <t>Наилевна</t>
  </si>
  <si>
    <t>Чернов</t>
  </si>
  <si>
    <t>РЯ-14</t>
  </si>
  <si>
    <t>Русский язык</t>
  </si>
  <si>
    <t>Ранжированный список участников школьного этапа всероссийской олимпиады школьников 
по русскому языку в 8 классах в 2025-2026 учебном году</t>
  </si>
  <si>
    <t>12.05.2014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</si>
</sst>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dd&quot;.&quot;mm&quot;.&quot;yyyy"/>
    <numFmt numFmtId="165" formatCode="[$-419]General"/>
    <numFmt numFmtId="166" formatCode="0.0%"/>
    <numFmt numFmtId="167" formatCode="0.0"/>
    <numFmt numFmtId="168" formatCode="[$-419]dd\.mm\.yyyy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48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14" fontId="5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14" fontId="5" fillId="0" borderId="5" xfId="0" applyNumberFormat="1" applyFont="1" applyFill="1" applyBorder="1" applyAlignment="1">
      <alignment vertical="center"/>
    </xf>
    <xf numFmtId="14" fontId="9" fillId="0" borderId="1" xfId="0" applyNumberFormat="1" applyFont="1" applyBorder="1" applyAlignment="1">
      <alignment horizontal="center" vertical="top" wrapText="1"/>
    </xf>
    <xf numFmtId="164" fontId="5" fillId="0" borderId="5" xfId="0" applyNumberFormat="1" applyFont="1" applyFill="1" applyBorder="1" applyAlignment="1">
      <alignment vertical="center"/>
    </xf>
    <xf numFmtId="49" fontId="5" fillId="0" borderId="6" xfId="0" applyNumberFormat="1" applyFont="1" applyBorder="1" applyAlignment="1">
      <alignment horizontal="left" vertical="center"/>
    </xf>
    <xf numFmtId="14" fontId="5" fillId="0" borderId="6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/>
    </xf>
    <xf numFmtId="168" fontId="5" fillId="0" borderId="6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Fill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9" fontId="5" fillId="0" borderId="6" xfId="2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14" fontId="5" fillId="0" borderId="6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3" fillId="0" borderId="0" xfId="0" applyFont="1" applyFill="1" applyBorder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top"/>
    </xf>
    <xf numFmtId="1" fontId="13" fillId="0" borderId="0" xfId="0" applyNumberFormat="1" applyFont="1" applyAlignment="1">
      <alignment horizontal="center" vertical="center"/>
    </xf>
    <xf numFmtId="9" fontId="12" fillId="0" borderId="0" xfId="2" applyFont="1" applyAlignment="1">
      <alignment horizontal="center" vertical="center"/>
    </xf>
    <xf numFmtId="14" fontId="13" fillId="0" borderId="0" xfId="0" applyNumberFormat="1" applyFont="1" applyFill="1" applyBorder="1" applyAlignment="1">
      <alignment horizontal="left" vertical="center"/>
    </xf>
    <xf numFmtId="167" fontId="13" fillId="0" borderId="0" xfId="0" applyNumberFormat="1" applyFont="1"/>
    <xf numFmtId="166" fontId="12" fillId="0" borderId="0" xfId="0" applyNumberFormat="1" applyFont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vertical="top"/>
    </xf>
    <xf numFmtId="0" fontId="12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9" fontId="14" fillId="0" borderId="0" xfId="2" applyFont="1" applyAlignment="1">
      <alignment horizontal="center" vertical="center"/>
    </xf>
    <xf numFmtId="1" fontId="1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9" fontId="13" fillId="0" borderId="1" xfId="2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top"/>
    </xf>
    <xf numFmtId="164" fontId="13" fillId="0" borderId="1" xfId="0" applyNumberFormat="1" applyFont="1" applyFill="1" applyBorder="1" applyAlignment="1">
      <alignment vertical="center"/>
    </xf>
    <xf numFmtId="165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14" fontId="13" fillId="0" borderId="1" xfId="0" applyNumberFormat="1" applyFont="1" applyBorder="1" applyAlignment="1">
      <alignment vertical="center"/>
    </xf>
    <xf numFmtId="0" fontId="13" fillId="0" borderId="0" xfId="0" applyFont="1" applyFill="1" applyBorder="1" applyAlignment="1">
      <alignment horizontal="right" vertical="top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12" fillId="0" borderId="0" xfId="0" applyFont="1" applyAlignment="1">
      <alignment horizontal="center"/>
    </xf>
    <xf numFmtId="0" fontId="12" fillId="0" borderId="2" xfId="0" applyFont="1" applyFill="1" applyBorder="1" applyAlignment="1">
      <alignment horizontal="right" vertical="top"/>
    </xf>
    <xf numFmtId="0" fontId="13" fillId="0" borderId="0" xfId="0" applyFont="1" applyAlignment="1">
      <alignment horizontal="center" vertical="center" wrapText="1"/>
    </xf>
    <xf numFmtId="0" fontId="6" fillId="0" borderId="7" xfId="0" applyNumberFormat="1" applyFont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25"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класс:8 класс'!R2)</f>
        <v>116</v>
      </c>
    </row>
    <row r="5" spans="2:4" s="4" customFormat="1" ht="24" customHeight="1" x14ac:dyDescent="0.2">
      <c r="B5" s="3" t="s">
        <v>28</v>
      </c>
      <c r="C5" s="1">
        <f>SUM('4 класс:8 класс'!R4)</f>
        <v>6</v>
      </c>
    </row>
    <row r="6" spans="2:4" s="4" customFormat="1" ht="24" customHeight="1" x14ac:dyDescent="0.2">
      <c r="B6" s="3" t="s">
        <v>29</v>
      </c>
      <c r="C6" s="1">
        <f>SUM('4 класс:8 класс'!R5)</f>
        <v>42</v>
      </c>
    </row>
    <row r="7" spans="2:4" s="4" customFormat="1" ht="24" customHeight="1" x14ac:dyDescent="0.2">
      <c r="B7" s="3" t="s">
        <v>30</v>
      </c>
      <c r="C7" s="1">
        <f>SUM('4 класс:8 класс'!R6)</f>
        <v>72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0.41379310344827586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-3.6206896551724155E-2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zoomScaleNormal="100" workbookViewId="0">
      <selection activeCell="P11" sqref="P11:P2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67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COUNTA(M11:M38)</f>
        <v>28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66</v>
      </c>
      <c r="E4" s="16" t="s">
        <v>21</v>
      </c>
      <c r="F4" s="17"/>
      <c r="Q4" s="18" t="s">
        <v>33</v>
      </c>
      <c r="R4" s="19">
        <f>COUNTIF(P11:P38,"победитель")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COUNTIF(P11:P38,"участник")</f>
        <v>17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65</v>
      </c>
      <c r="F8" s="17"/>
      <c r="M8" s="52"/>
      <c r="Q8" s="22" t="s">
        <v>31</v>
      </c>
      <c r="R8" s="21">
        <f>(R4+R5)/R2</f>
        <v>0.39285714285714285</v>
      </c>
    </row>
    <row r="9" spans="1:21" x14ac:dyDescent="0.25">
      <c r="C9" s="143" t="s">
        <v>24</v>
      </c>
      <c r="D9" s="143"/>
      <c r="E9" s="14">
        <v>65</v>
      </c>
      <c r="G9" s="18" t="s">
        <v>44</v>
      </c>
      <c r="H9" s="56">
        <f>E9/2</f>
        <v>32.5</v>
      </c>
      <c r="J9" s="23" t="s">
        <v>13</v>
      </c>
      <c r="K9" s="24">
        <f>MAX(M11:M38)</f>
        <v>37</v>
      </c>
      <c r="L9" s="25" t="str">
        <f>IF(K9*100/E9&gt;=50,"победитель","участник")</f>
        <v>победитель</v>
      </c>
      <c r="M9" s="52"/>
      <c r="P9" s="26">
        <f>R8-45%</f>
        <v>-5.7142857142857162E-2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190</v>
      </c>
      <c r="D11" s="34" t="s">
        <v>498</v>
      </c>
      <c r="E11" s="34" t="s">
        <v>94</v>
      </c>
      <c r="F11" s="35">
        <v>42329</v>
      </c>
      <c r="G11" s="36" t="s">
        <v>50</v>
      </c>
      <c r="H11" s="36" t="s">
        <v>85</v>
      </c>
      <c r="I11" s="38" t="s">
        <v>85</v>
      </c>
      <c r="J11" s="37" t="s">
        <v>122</v>
      </c>
      <c r="K11" s="38" t="s">
        <v>490</v>
      </c>
      <c r="L11" s="39" t="s">
        <v>499</v>
      </c>
      <c r="M11" s="40">
        <v>37</v>
      </c>
      <c r="N11" s="31">
        <f t="shared" ref="N11:N38" si="0">IF(M11="","",M11/$E$9)</f>
        <v>0.56923076923076921</v>
      </c>
      <c r="O11" s="31">
        <f t="shared" ref="O11:O38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491</v>
      </c>
      <c r="R11" s="43" t="s">
        <v>492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550</v>
      </c>
      <c r="D12" s="34" t="s">
        <v>298</v>
      </c>
      <c r="E12" s="34" t="s">
        <v>342</v>
      </c>
      <c r="F12" s="70">
        <v>42135</v>
      </c>
      <c r="G12" s="36" t="s">
        <v>50</v>
      </c>
      <c r="H12" s="36" t="s">
        <v>85</v>
      </c>
      <c r="I12" s="36" t="s">
        <v>85</v>
      </c>
      <c r="J12" s="37" t="s">
        <v>122</v>
      </c>
      <c r="K12" s="38" t="s">
        <v>535</v>
      </c>
      <c r="L12" s="39" t="s">
        <v>551</v>
      </c>
      <c r="M12" s="40">
        <v>37</v>
      </c>
      <c r="N12" s="31">
        <f t="shared" si="0"/>
        <v>0.56923076923076921</v>
      </c>
      <c r="O12" s="31">
        <f t="shared" si="1"/>
        <v>1</v>
      </c>
      <c r="P12" s="41" t="str">
        <f>IF(M12="","",IF($K$9=M12,$L$9,IF(M12&gt;=$H$9,"призер","участник")))</f>
        <v>победитель</v>
      </c>
      <c r="Q12" s="37" t="s">
        <v>537</v>
      </c>
      <c r="R12" s="43" t="s">
        <v>492</v>
      </c>
    </row>
    <row r="13" spans="1:21" x14ac:dyDescent="0.25">
      <c r="A13" s="28">
        <v>3</v>
      </c>
      <c r="B13" s="51" t="s">
        <v>12</v>
      </c>
      <c r="C13" s="34" t="s">
        <v>51</v>
      </c>
      <c r="D13" s="34" t="s">
        <v>52</v>
      </c>
      <c r="E13" s="34" t="s">
        <v>53</v>
      </c>
      <c r="F13" s="35" t="s">
        <v>86</v>
      </c>
      <c r="G13" s="36" t="s">
        <v>50</v>
      </c>
      <c r="H13" s="36" t="s">
        <v>85</v>
      </c>
      <c r="I13" s="36" t="s">
        <v>85</v>
      </c>
      <c r="J13" s="37" t="s">
        <v>45</v>
      </c>
      <c r="K13" s="38">
        <v>4</v>
      </c>
      <c r="L13" s="39" t="s">
        <v>102</v>
      </c>
      <c r="M13" s="40">
        <v>32.5</v>
      </c>
      <c r="N13" s="31">
        <f t="shared" si="0"/>
        <v>0.5</v>
      </c>
      <c r="O13" s="31">
        <f t="shared" si="1"/>
        <v>0.8783783783783784</v>
      </c>
      <c r="P13" s="41" t="str">
        <f>IF(M13="","",IF($K$9=M13,$L$9,IF(M13&gt;=$H$9,"призер","участник")))</f>
        <v>призер</v>
      </c>
      <c r="Q13" s="37" t="s">
        <v>92</v>
      </c>
      <c r="R13" s="43" t="s">
        <v>46</v>
      </c>
    </row>
    <row r="14" spans="1:21" x14ac:dyDescent="0.25">
      <c r="A14" s="28">
        <v>4</v>
      </c>
      <c r="B14" s="51" t="s">
        <v>12</v>
      </c>
      <c r="C14" s="34" t="s">
        <v>54</v>
      </c>
      <c r="D14" s="34" t="s">
        <v>55</v>
      </c>
      <c r="E14" s="34" t="s">
        <v>57</v>
      </c>
      <c r="F14" s="44" t="s">
        <v>87</v>
      </c>
      <c r="G14" s="36" t="s">
        <v>50</v>
      </c>
      <c r="H14" s="36" t="s">
        <v>85</v>
      </c>
      <c r="I14" s="36" t="s">
        <v>85</v>
      </c>
      <c r="J14" s="37" t="s">
        <v>45</v>
      </c>
      <c r="K14" s="46">
        <v>4</v>
      </c>
      <c r="L14" s="39" t="s">
        <v>103</v>
      </c>
      <c r="M14" s="40">
        <v>32.5</v>
      </c>
      <c r="N14" s="31">
        <f t="shared" si="0"/>
        <v>0.5</v>
      </c>
      <c r="O14" s="31">
        <f t="shared" si="1"/>
        <v>0.8783783783783784</v>
      </c>
      <c r="P14" s="41" t="str">
        <f>IF(M14="","",IF($K$9=M14,$L$9,IF(M14&gt;=$H$9,"призер","участник")))</f>
        <v>призер</v>
      </c>
      <c r="Q14" s="37" t="s">
        <v>92</v>
      </c>
      <c r="R14" s="43" t="s">
        <v>46</v>
      </c>
    </row>
    <row r="15" spans="1:21" x14ac:dyDescent="0.25">
      <c r="A15" s="28">
        <v>5</v>
      </c>
      <c r="B15" s="51" t="s">
        <v>12</v>
      </c>
      <c r="C15" s="34" t="s">
        <v>58</v>
      </c>
      <c r="D15" s="34" t="s">
        <v>55</v>
      </c>
      <c r="E15" s="34" t="s">
        <v>56</v>
      </c>
      <c r="F15" s="35" t="s">
        <v>88</v>
      </c>
      <c r="G15" s="36" t="s">
        <v>50</v>
      </c>
      <c r="H15" s="36" t="s">
        <v>85</v>
      </c>
      <c r="I15" s="36" t="s">
        <v>85</v>
      </c>
      <c r="J15" s="37" t="s">
        <v>45</v>
      </c>
      <c r="K15" s="38">
        <v>4</v>
      </c>
      <c r="L15" s="39" t="s">
        <v>104</v>
      </c>
      <c r="M15" s="40">
        <v>23</v>
      </c>
      <c r="N15" s="31">
        <f t="shared" si="0"/>
        <v>0.35384615384615387</v>
      </c>
      <c r="O15" s="31">
        <f t="shared" si="1"/>
        <v>0.6216216216216216</v>
      </c>
      <c r="P15" s="41" t="s">
        <v>473</v>
      </c>
      <c r="Q15" s="37" t="s">
        <v>92</v>
      </c>
      <c r="R15" s="43" t="s">
        <v>46</v>
      </c>
    </row>
    <row r="16" spans="1:21" x14ac:dyDescent="0.25">
      <c r="A16" s="28">
        <v>6</v>
      </c>
      <c r="B16" s="51" t="s">
        <v>12</v>
      </c>
      <c r="C16" s="34" t="s">
        <v>528</v>
      </c>
      <c r="D16" s="34" t="s">
        <v>442</v>
      </c>
      <c r="E16" s="34" t="s">
        <v>529</v>
      </c>
      <c r="F16" s="35">
        <v>42276</v>
      </c>
      <c r="G16" s="36" t="s">
        <v>50</v>
      </c>
      <c r="H16" s="36" t="s">
        <v>85</v>
      </c>
      <c r="I16" s="38" t="s">
        <v>85</v>
      </c>
      <c r="J16" s="37" t="s">
        <v>122</v>
      </c>
      <c r="K16" s="38" t="s">
        <v>490</v>
      </c>
      <c r="L16" s="39" t="s">
        <v>530</v>
      </c>
      <c r="M16" s="40">
        <v>23</v>
      </c>
      <c r="N16" s="31">
        <f t="shared" si="0"/>
        <v>0.35384615384615387</v>
      </c>
      <c r="O16" s="31">
        <f t="shared" si="1"/>
        <v>0.6216216216216216</v>
      </c>
      <c r="P16" s="41" t="s">
        <v>473</v>
      </c>
      <c r="Q16" s="37" t="s">
        <v>491</v>
      </c>
      <c r="R16" s="43" t="s">
        <v>492</v>
      </c>
    </row>
    <row r="17" spans="1:18" x14ac:dyDescent="0.25">
      <c r="A17" s="28">
        <v>7</v>
      </c>
      <c r="B17" s="51" t="s">
        <v>12</v>
      </c>
      <c r="C17" s="34" t="s">
        <v>62</v>
      </c>
      <c r="D17" s="34" t="s">
        <v>63</v>
      </c>
      <c r="E17" s="34" t="s">
        <v>64</v>
      </c>
      <c r="F17" s="35" t="s">
        <v>90</v>
      </c>
      <c r="G17" s="36" t="s">
        <v>50</v>
      </c>
      <c r="H17" s="36" t="s">
        <v>85</v>
      </c>
      <c r="I17" s="36" t="s">
        <v>85</v>
      </c>
      <c r="J17" s="37" t="s">
        <v>45</v>
      </c>
      <c r="K17" s="38">
        <v>4</v>
      </c>
      <c r="L17" s="39" t="s">
        <v>105</v>
      </c>
      <c r="M17" s="40">
        <v>20</v>
      </c>
      <c r="N17" s="31">
        <f t="shared" si="0"/>
        <v>0.30769230769230771</v>
      </c>
      <c r="O17" s="31">
        <f t="shared" si="1"/>
        <v>0.54054054054054057</v>
      </c>
      <c r="P17" s="41" t="s">
        <v>473</v>
      </c>
      <c r="Q17" s="37" t="s">
        <v>92</v>
      </c>
      <c r="R17" s="43" t="s">
        <v>46</v>
      </c>
    </row>
    <row r="18" spans="1:18" x14ac:dyDescent="0.25">
      <c r="A18" s="28">
        <v>8</v>
      </c>
      <c r="B18" s="51" t="s">
        <v>12</v>
      </c>
      <c r="C18" s="34" t="s">
        <v>531</v>
      </c>
      <c r="D18" s="34" t="s">
        <v>532</v>
      </c>
      <c r="E18" s="34" t="s">
        <v>533</v>
      </c>
      <c r="F18" s="68" t="s">
        <v>534</v>
      </c>
      <c r="G18" s="36" t="s">
        <v>50</v>
      </c>
      <c r="H18" s="36" t="s">
        <v>85</v>
      </c>
      <c r="I18" s="36" t="s">
        <v>85</v>
      </c>
      <c r="J18" s="37" t="s">
        <v>122</v>
      </c>
      <c r="K18" s="38" t="s">
        <v>535</v>
      </c>
      <c r="L18" s="39" t="s">
        <v>536</v>
      </c>
      <c r="M18" s="40">
        <v>16</v>
      </c>
      <c r="N18" s="31">
        <f t="shared" si="0"/>
        <v>0.24615384615384617</v>
      </c>
      <c r="O18" s="31">
        <f t="shared" si="1"/>
        <v>0.43243243243243246</v>
      </c>
      <c r="P18" s="41" t="s">
        <v>473</v>
      </c>
      <c r="Q18" s="37" t="s">
        <v>537</v>
      </c>
      <c r="R18" s="43" t="s">
        <v>492</v>
      </c>
    </row>
    <row r="19" spans="1:18" x14ac:dyDescent="0.25">
      <c r="A19" s="28">
        <v>9</v>
      </c>
      <c r="B19" s="51" t="s">
        <v>12</v>
      </c>
      <c r="C19" s="34" t="s">
        <v>552</v>
      </c>
      <c r="D19" s="34" t="s">
        <v>553</v>
      </c>
      <c r="E19" s="34" t="s">
        <v>554</v>
      </c>
      <c r="F19" s="70">
        <v>42300</v>
      </c>
      <c r="G19" s="36" t="s">
        <v>50</v>
      </c>
      <c r="H19" s="36" t="s">
        <v>85</v>
      </c>
      <c r="I19" s="36" t="s">
        <v>85</v>
      </c>
      <c r="J19" s="37" t="s">
        <v>122</v>
      </c>
      <c r="K19" s="38" t="s">
        <v>535</v>
      </c>
      <c r="L19" s="39" t="s">
        <v>555</v>
      </c>
      <c r="M19" s="40">
        <v>16</v>
      </c>
      <c r="N19" s="31">
        <f t="shared" si="0"/>
        <v>0.24615384615384617</v>
      </c>
      <c r="O19" s="31">
        <f t="shared" si="1"/>
        <v>0.43243243243243246</v>
      </c>
      <c r="P19" s="41" t="s">
        <v>473</v>
      </c>
      <c r="Q19" s="37" t="s">
        <v>537</v>
      </c>
      <c r="R19" s="43" t="s">
        <v>492</v>
      </c>
    </row>
    <row r="20" spans="1:18" x14ac:dyDescent="0.25">
      <c r="A20" s="28">
        <v>10</v>
      </c>
      <c r="B20" s="51" t="s">
        <v>12</v>
      </c>
      <c r="C20" s="34" t="s">
        <v>493</v>
      </c>
      <c r="D20" s="34" t="s">
        <v>344</v>
      </c>
      <c r="E20" s="34" t="s">
        <v>494</v>
      </c>
      <c r="F20" s="35" t="s">
        <v>495</v>
      </c>
      <c r="G20" s="36" t="s">
        <v>50</v>
      </c>
      <c r="H20" s="36" t="s">
        <v>85</v>
      </c>
      <c r="I20" s="38" t="s">
        <v>85</v>
      </c>
      <c r="J20" s="37" t="s">
        <v>122</v>
      </c>
      <c r="K20" s="38" t="s">
        <v>490</v>
      </c>
      <c r="L20" s="39" t="s">
        <v>106</v>
      </c>
      <c r="M20" s="40">
        <v>15</v>
      </c>
      <c r="N20" s="31">
        <f t="shared" si="0"/>
        <v>0.23076923076923078</v>
      </c>
      <c r="O20" s="31">
        <f t="shared" si="1"/>
        <v>0.40540540540540543</v>
      </c>
      <c r="P20" s="41" t="s">
        <v>473</v>
      </c>
      <c r="Q20" s="37" t="s">
        <v>491</v>
      </c>
      <c r="R20" s="43" t="s">
        <v>492</v>
      </c>
    </row>
    <row r="21" spans="1:18" x14ac:dyDescent="0.25">
      <c r="A21" s="28">
        <v>11</v>
      </c>
      <c r="B21" s="51" t="s">
        <v>12</v>
      </c>
      <c r="C21" s="34" t="s">
        <v>520</v>
      </c>
      <c r="D21" s="34" t="s">
        <v>521</v>
      </c>
      <c r="E21" s="34" t="s">
        <v>304</v>
      </c>
      <c r="F21" s="35">
        <v>42074</v>
      </c>
      <c r="G21" s="36" t="s">
        <v>50</v>
      </c>
      <c r="H21" s="36" t="s">
        <v>85</v>
      </c>
      <c r="I21" s="38" t="s">
        <v>85</v>
      </c>
      <c r="J21" s="37" t="s">
        <v>122</v>
      </c>
      <c r="K21" s="38" t="s">
        <v>490</v>
      </c>
      <c r="L21" s="39" t="s">
        <v>522</v>
      </c>
      <c r="M21" s="40">
        <v>15</v>
      </c>
      <c r="N21" s="31">
        <f t="shared" si="0"/>
        <v>0.23076923076923078</v>
      </c>
      <c r="O21" s="31">
        <f t="shared" si="1"/>
        <v>0.40540540540540543</v>
      </c>
      <c r="P21" s="41" t="s">
        <v>473</v>
      </c>
      <c r="Q21" s="37" t="s">
        <v>491</v>
      </c>
      <c r="R21" s="43" t="s">
        <v>492</v>
      </c>
    </row>
    <row r="22" spans="1:18" x14ac:dyDescent="0.25">
      <c r="A22" s="28">
        <v>12</v>
      </c>
      <c r="B22" s="51" t="s">
        <v>12</v>
      </c>
      <c r="C22" s="34" t="s">
        <v>546</v>
      </c>
      <c r="D22" s="34" t="s">
        <v>547</v>
      </c>
      <c r="E22" s="34" t="s">
        <v>548</v>
      </c>
      <c r="F22" s="70">
        <v>42229</v>
      </c>
      <c r="G22" s="36" t="s">
        <v>50</v>
      </c>
      <c r="H22" s="36" t="s">
        <v>85</v>
      </c>
      <c r="I22" s="36" t="s">
        <v>85</v>
      </c>
      <c r="J22" s="37" t="s">
        <v>122</v>
      </c>
      <c r="K22" s="38" t="s">
        <v>535</v>
      </c>
      <c r="L22" s="39" t="s">
        <v>549</v>
      </c>
      <c r="M22" s="40">
        <v>14</v>
      </c>
      <c r="N22" s="31">
        <f t="shared" si="0"/>
        <v>0.2153846153846154</v>
      </c>
      <c r="O22" s="31">
        <f t="shared" si="1"/>
        <v>0.3783783783783784</v>
      </c>
      <c r="P22" s="41" t="str">
        <f t="shared" ref="P22:P38" si="2">IF(M22="","",IF($K$9=M22,$L$9,IF(M22&gt;=$H$9,"призер","участник")))</f>
        <v>участник</v>
      </c>
      <c r="Q22" s="37" t="s">
        <v>537</v>
      </c>
      <c r="R22" s="43" t="s">
        <v>492</v>
      </c>
    </row>
    <row r="23" spans="1:18" x14ac:dyDescent="0.25">
      <c r="A23" s="28">
        <v>13</v>
      </c>
      <c r="B23" s="51" t="s">
        <v>12</v>
      </c>
      <c r="C23" s="34" t="s">
        <v>47</v>
      </c>
      <c r="D23" s="34" t="s">
        <v>48</v>
      </c>
      <c r="E23" s="34" t="s">
        <v>49</v>
      </c>
      <c r="F23" s="35" t="s">
        <v>84</v>
      </c>
      <c r="G23" s="36" t="s">
        <v>50</v>
      </c>
      <c r="H23" s="36" t="s">
        <v>85</v>
      </c>
      <c r="I23" s="36" t="s">
        <v>85</v>
      </c>
      <c r="J23" s="37" t="s">
        <v>45</v>
      </c>
      <c r="K23" s="38">
        <v>4</v>
      </c>
      <c r="L23" s="39" t="s">
        <v>101</v>
      </c>
      <c r="M23" s="40">
        <v>13</v>
      </c>
      <c r="N23" s="31">
        <f t="shared" si="0"/>
        <v>0.2</v>
      </c>
      <c r="O23" s="31">
        <f t="shared" si="1"/>
        <v>0.35135135135135137</v>
      </c>
      <c r="P23" s="41" t="str">
        <f t="shared" si="2"/>
        <v>участник</v>
      </c>
      <c r="Q23" s="37" t="s">
        <v>92</v>
      </c>
      <c r="R23" s="43" t="s">
        <v>46</v>
      </c>
    </row>
    <row r="24" spans="1:18" x14ac:dyDescent="0.25">
      <c r="A24" s="28">
        <v>14</v>
      </c>
      <c r="B24" s="51" t="s">
        <v>12</v>
      </c>
      <c r="C24" s="34" t="s">
        <v>542</v>
      </c>
      <c r="D24" s="34" t="s">
        <v>543</v>
      </c>
      <c r="E24" s="34" t="s">
        <v>544</v>
      </c>
      <c r="F24" s="70">
        <v>42193</v>
      </c>
      <c r="G24" s="36" t="s">
        <v>50</v>
      </c>
      <c r="H24" s="36" t="s">
        <v>85</v>
      </c>
      <c r="I24" s="36" t="s">
        <v>85</v>
      </c>
      <c r="J24" s="37" t="s">
        <v>122</v>
      </c>
      <c r="K24" s="38" t="s">
        <v>535</v>
      </c>
      <c r="L24" s="39" t="s">
        <v>545</v>
      </c>
      <c r="M24" s="40">
        <v>12</v>
      </c>
      <c r="N24" s="31">
        <f t="shared" si="0"/>
        <v>0.18461538461538463</v>
      </c>
      <c r="O24" s="31">
        <f t="shared" si="1"/>
        <v>0.32432432432432434</v>
      </c>
      <c r="P24" s="41" t="str">
        <f t="shared" si="2"/>
        <v>участник</v>
      </c>
      <c r="Q24" s="37" t="s">
        <v>537</v>
      </c>
      <c r="R24" s="43" t="s">
        <v>492</v>
      </c>
    </row>
    <row r="25" spans="1:18" x14ac:dyDescent="0.25">
      <c r="A25" s="28">
        <v>15</v>
      </c>
      <c r="B25" s="51" t="s">
        <v>12</v>
      </c>
      <c r="C25" s="34" t="s">
        <v>538</v>
      </c>
      <c r="D25" s="34" t="s">
        <v>539</v>
      </c>
      <c r="E25" s="34" t="s">
        <v>540</v>
      </c>
      <c r="F25" s="70">
        <v>42077</v>
      </c>
      <c r="G25" s="36" t="s">
        <v>50</v>
      </c>
      <c r="H25" s="36" t="s">
        <v>85</v>
      </c>
      <c r="I25" s="36" t="s">
        <v>85</v>
      </c>
      <c r="J25" s="37" t="s">
        <v>122</v>
      </c>
      <c r="K25" s="38" t="s">
        <v>535</v>
      </c>
      <c r="L25" s="39" t="s">
        <v>541</v>
      </c>
      <c r="M25" s="40">
        <v>11</v>
      </c>
      <c r="N25" s="31">
        <f t="shared" si="0"/>
        <v>0.16923076923076924</v>
      </c>
      <c r="O25" s="31">
        <f t="shared" si="1"/>
        <v>0.29729729729729731</v>
      </c>
      <c r="P25" s="41" t="str">
        <f t="shared" si="2"/>
        <v>участник</v>
      </c>
      <c r="Q25" s="37" t="s">
        <v>537</v>
      </c>
      <c r="R25" s="43" t="s">
        <v>492</v>
      </c>
    </row>
    <row r="26" spans="1:18" x14ac:dyDescent="0.25">
      <c r="A26" s="28">
        <v>16</v>
      </c>
      <c r="B26" s="51" t="s">
        <v>12</v>
      </c>
      <c r="C26" s="34" t="s">
        <v>523</v>
      </c>
      <c r="D26" s="34" t="s">
        <v>524</v>
      </c>
      <c r="E26" s="34" t="s">
        <v>205</v>
      </c>
      <c r="F26" s="35">
        <v>42284</v>
      </c>
      <c r="G26" s="36" t="s">
        <v>50</v>
      </c>
      <c r="H26" s="36" t="s">
        <v>85</v>
      </c>
      <c r="I26" s="38" t="s">
        <v>85</v>
      </c>
      <c r="J26" s="37" t="s">
        <v>122</v>
      </c>
      <c r="K26" s="38" t="s">
        <v>490</v>
      </c>
      <c r="L26" s="39" t="s">
        <v>101</v>
      </c>
      <c r="M26" s="40">
        <v>10</v>
      </c>
      <c r="N26" s="31">
        <f t="shared" si="0"/>
        <v>0.15384615384615385</v>
      </c>
      <c r="O26" s="31">
        <f t="shared" si="1"/>
        <v>0.27027027027027029</v>
      </c>
      <c r="P26" s="41" t="str">
        <f t="shared" si="2"/>
        <v>участник</v>
      </c>
      <c r="Q26" s="37" t="s">
        <v>491</v>
      </c>
      <c r="R26" s="43" t="s">
        <v>492</v>
      </c>
    </row>
    <row r="27" spans="1:18" x14ac:dyDescent="0.25">
      <c r="A27" s="28">
        <v>17</v>
      </c>
      <c r="B27" s="51" t="s">
        <v>12</v>
      </c>
      <c r="C27" s="34" t="s">
        <v>450</v>
      </c>
      <c r="D27" s="34" t="s">
        <v>525</v>
      </c>
      <c r="E27" s="34" t="s">
        <v>412</v>
      </c>
      <c r="F27" s="35">
        <v>41975</v>
      </c>
      <c r="G27" s="36" t="s">
        <v>50</v>
      </c>
      <c r="H27" s="36" t="s">
        <v>85</v>
      </c>
      <c r="I27" s="38" t="s">
        <v>397</v>
      </c>
      <c r="J27" s="37" t="s">
        <v>122</v>
      </c>
      <c r="K27" s="38" t="s">
        <v>490</v>
      </c>
      <c r="L27" s="39" t="s">
        <v>526</v>
      </c>
      <c r="M27" s="40">
        <v>9</v>
      </c>
      <c r="N27" s="31">
        <f t="shared" si="0"/>
        <v>0.13846153846153847</v>
      </c>
      <c r="O27" s="31">
        <f t="shared" si="1"/>
        <v>0.24324324324324326</v>
      </c>
      <c r="P27" s="41" t="str">
        <f t="shared" si="2"/>
        <v>участник</v>
      </c>
      <c r="Q27" s="37" t="s">
        <v>491</v>
      </c>
      <c r="R27" s="43" t="s">
        <v>492</v>
      </c>
    </row>
    <row r="28" spans="1:18" x14ac:dyDescent="0.25">
      <c r="A28" s="28">
        <v>18</v>
      </c>
      <c r="B28" s="51" t="s">
        <v>12</v>
      </c>
      <c r="C28" s="34" t="s">
        <v>59</v>
      </c>
      <c r="D28" s="34" t="s">
        <v>60</v>
      </c>
      <c r="E28" s="34" t="s">
        <v>61</v>
      </c>
      <c r="F28" s="35" t="s">
        <v>89</v>
      </c>
      <c r="G28" s="36" t="s">
        <v>50</v>
      </c>
      <c r="H28" s="36" t="s">
        <v>85</v>
      </c>
      <c r="I28" s="36" t="s">
        <v>85</v>
      </c>
      <c r="J28" s="37" t="s">
        <v>45</v>
      </c>
      <c r="K28" s="38">
        <v>4</v>
      </c>
      <c r="L28" s="39" t="s">
        <v>106</v>
      </c>
      <c r="M28" s="40">
        <v>7</v>
      </c>
      <c r="N28" s="31">
        <f t="shared" si="0"/>
        <v>0.1076923076923077</v>
      </c>
      <c r="O28" s="31">
        <f t="shared" si="1"/>
        <v>0.1891891891891892</v>
      </c>
      <c r="P28" s="41" t="str">
        <f t="shared" si="2"/>
        <v>участник</v>
      </c>
      <c r="Q28" s="37" t="s">
        <v>92</v>
      </c>
      <c r="R28" s="43" t="s">
        <v>46</v>
      </c>
    </row>
    <row r="29" spans="1:18" x14ac:dyDescent="0.25">
      <c r="A29" s="28">
        <v>19</v>
      </c>
      <c r="B29" s="51" t="s">
        <v>12</v>
      </c>
      <c r="C29" s="34" t="s">
        <v>500</v>
      </c>
      <c r="D29" s="34" t="s">
        <v>501</v>
      </c>
      <c r="E29" s="34" t="s">
        <v>49</v>
      </c>
      <c r="F29" s="35">
        <v>42084</v>
      </c>
      <c r="G29" s="36" t="s">
        <v>50</v>
      </c>
      <c r="H29" s="36" t="s">
        <v>85</v>
      </c>
      <c r="I29" s="38" t="s">
        <v>85</v>
      </c>
      <c r="J29" s="37" t="s">
        <v>122</v>
      </c>
      <c r="K29" s="38" t="s">
        <v>490</v>
      </c>
      <c r="L29" s="39" t="s">
        <v>104</v>
      </c>
      <c r="M29" s="40">
        <v>7</v>
      </c>
      <c r="N29" s="31">
        <f t="shared" si="0"/>
        <v>0.1076923076923077</v>
      </c>
      <c r="O29" s="31">
        <f t="shared" si="1"/>
        <v>0.1891891891891892</v>
      </c>
      <c r="P29" s="41" t="str">
        <f t="shared" si="2"/>
        <v>участник</v>
      </c>
      <c r="Q29" s="37" t="s">
        <v>491</v>
      </c>
      <c r="R29" s="43" t="s">
        <v>492</v>
      </c>
    </row>
    <row r="30" spans="1:18" x14ac:dyDescent="0.25">
      <c r="A30" s="28">
        <v>20</v>
      </c>
      <c r="B30" s="51" t="s">
        <v>12</v>
      </c>
      <c r="C30" s="34" t="s">
        <v>509</v>
      </c>
      <c r="D30" s="34" t="s">
        <v>510</v>
      </c>
      <c r="E30" s="34" t="s">
        <v>511</v>
      </c>
      <c r="F30" s="35">
        <v>42122</v>
      </c>
      <c r="G30" s="36" t="s">
        <v>50</v>
      </c>
      <c r="H30" s="36" t="s">
        <v>85</v>
      </c>
      <c r="I30" s="38" t="s">
        <v>85</v>
      </c>
      <c r="J30" s="37" t="s">
        <v>122</v>
      </c>
      <c r="K30" s="38" t="s">
        <v>490</v>
      </c>
      <c r="L30" s="39" t="s">
        <v>512</v>
      </c>
      <c r="M30" s="40">
        <v>7</v>
      </c>
      <c r="N30" s="31">
        <f t="shared" si="0"/>
        <v>0.1076923076923077</v>
      </c>
      <c r="O30" s="31">
        <f t="shared" si="1"/>
        <v>0.1891891891891892</v>
      </c>
      <c r="P30" s="41" t="str">
        <f t="shared" si="2"/>
        <v>участник</v>
      </c>
      <c r="Q30" s="37" t="s">
        <v>491</v>
      </c>
      <c r="R30" s="43" t="s">
        <v>492</v>
      </c>
    </row>
    <row r="31" spans="1:18" x14ac:dyDescent="0.25">
      <c r="A31" s="28">
        <v>21</v>
      </c>
      <c r="B31" s="51" t="s">
        <v>12</v>
      </c>
      <c r="C31" s="34" t="s">
        <v>513</v>
      </c>
      <c r="D31" s="34" t="s">
        <v>79</v>
      </c>
      <c r="E31" s="34" t="s">
        <v>405</v>
      </c>
      <c r="F31" s="35">
        <v>41958</v>
      </c>
      <c r="G31" s="36" t="s">
        <v>50</v>
      </c>
      <c r="H31" s="36" t="s">
        <v>85</v>
      </c>
      <c r="I31" s="38" t="s">
        <v>85</v>
      </c>
      <c r="J31" s="37" t="s">
        <v>122</v>
      </c>
      <c r="K31" s="38" t="s">
        <v>490</v>
      </c>
      <c r="L31" s="39" t="s">
        <v>514</v>
      </c>
      <c r="M31" s="40">
        <v>7</v>
      </c>
      <c r="N31" s="31">
        <f t="shared" si="0"/>
        <v>0.1076923076923077</v>
      </c>
      <c r="O31" s="31">
        <f t="shared" si="1"/>
        <v>0.1891891891891892</v>
      </c>
      <c r="P31" s="41" t="str">
        <f t="shared" si="2"/>
        <v>участник</v>
      </c>
      <c r="Q31" s="37" t="s">
        <v>491</v>
      </c>
      <c r="R31" s="43" t="s">
        <v>492</v>
      </c>
    </row>
    <row r="32" spans="1:18" ht="15.75" thickBot="1" x14ac:dyDescent="0.3">
      <c r="A32" s="28">
        <v>22</v>
      </c>
      <c r="B32" s="51" t="s">
        <v>12</v>
      </c>
      <c r="C32" s="34" t="s">
        <v>502</v>
      </c>
      <c r="D32" s="34" t="s">
        <v>503</v>
      </c>
      <c r="E32" s="34" t="s">
        <v>504</v>
      </c>
      <c r="F32" s="35">
        <v>42087</v>
      </c>
      <c r="G32" s="36" t="s">
        <v>50</v>
      </c>
      <c r="H32" s="36" t="s">
        <v>85</v>
      </c>
      <c r="I32" s="38" t="s">
        <v>397</v>
      </c>
      <c r="J32" s="37" t="s">
        <v>122</v>
      </c>
      <c r="K32" s="38" t="s">
        <v>490</v>
      </c>
      <c r="L32" s="39" t="s">
        <v>105</v>
      </c>
      <c r="M32" s="40">
        <v>5</v>
      </c>
      <c r="N32" s="31">
        <f t="shared" si="0"/>
        <v>7.6923076923076927E-2</v>
      </c>
      <c r="O32" s="31">
        <f t="shared" si="1"/>
        <v>0.13513513513513514</v>
      </c>
      <c r="P32" s="41" t="str">
        <f t="shared" si="2"/>
        <v>участник</v>
      </c>
      <c r="Q32" s="37" t="s">
        <v>491</v>
      </c>
      <c r="R32" s="43" t="s">
        <v>492</v>
      </c>
    </row>
    <row r="33" spans="1:18" ht="15.75" thickBot="1" x14ac:dyDescent="0.3">
      <c r="A33" s="28">
        <v>23</v>
      </c>
      <c r="B33" s="51" t="s">
        <v>12</v>
      </c>
      <c r="C33" s="34" t="s">
        <v>515</v>
      </c>
      <c r="D33" s="34" t="s">
        <v>75</v>
      </c>
      <c r="E33" s="34" t="s">
        <v>56</v>
      </c>
      <c r="F33" s="69">
        <v>42107</v>
      </c>
      <c r="G33" s="36" t="s">
        <v>50</v>
      </c>
      <c r="H33" s="36" t="s">
        <v>85</v>
      </c>
      <c r="I33" s="38" t="s">
        <v>85</v>
      </c>
      <c r="J33" s="37" t="s">
        <v>122</v>
      </c>
      <c r="K33" s="38" t="s">
        <v>490</v>
      </c>
      <c r="L33" s="39" t="s">
        <v>516</v>
      </c>
      <c r="M33" s="40">
        <v>4</v>
      </c>
      <c r="N33" s="31">
        <f t="shared" si="0"/>
        <v>6.1538461538461542E-2</v>
      </c>
      <c r="O33" s="31">
        <f t="shared" si="1"/>
        <v>0.10810810810810811</v>
      </c>
      <c r="P33" s="41" t="str">
        <f t="shared" si="2"/>
        <v>участник</v>
      </c>
      <c r="Q33" s="37" t="s">
        <v>491</v>
      </c>
      <c r="R33" s="43" t="s">
        <v>492</v>
      </c>
    </row>
    <row r="34" spans="1:18" ht="15.75" thickBot="1" x14ac:dyDescent="0.3">
      <c r="A34" s="28">
        <v>24</v>
      </c>
      <c r="B34" s="51" t="s">
        <v>12</v>
      </c>
      <c r="C34" s="34" t="s">
        <v>486</v>
      </c>
      <c r="D34" s="34" t="s">
        <v>487</v>
      </c>
      <c r="E34" s="34" t="s">
        <v>488</v>
      </c>
      <c r="F34" s="69" t="s">
        <v>489</v>
      </c>
      <c r="G34" s="36" t="s">
        <v>50</v>
      </c>
      <c r="H34" s="36" t="s">
        <v>85</v>
      </c>
      <c r="I34" s="38" t="s">
        <v>85</v>
      </c>
      <c r="J34" s="37" t="s">
        <v>122</v>
      </c>
      <c r="K34" s="38" t="s">
        <v>490</v>
      </c>
      <c r="L34" s="39" t="s">
        <v>102</v>
      </c>
      <c r="M34" s="40">
        <v>2</v>
      </c>
      <c r="N34" s="31">
        <f t="shared" si="0"/>
        <v>3.0769230769230771E-2</v>
      </c>
      <c r="O34" s="31">
        <f t="shared" si="1"/>
        <v>5.4054054054054057E-2</v>
      </c>
      <c r="P34" s="41" t="str">
        <f t="shared" si="2"/>
        <v>участник</v>
      </c>
      <c r="Q34" s="37" t="s">
        <v>491</v>
      </c>
      <c r="R34" s="43" t="s">
        <v>492</v>
      </c>
    </row>
    <row r="35" spans="1:18" ht="15.75" thickBot="1" x14ac:dyDescent="0.3">
      <c r="A35" s="28">
        <v>25</v>
      </c>
      <c r="B35" s="51" t="s">
        <v>12</v>
      </c>
      <c r="C35" s="34" t="s">
        <v>505</v>
      </c>
      <c r="D35" s="34" t="s">
        <v>506</v>
      </c>
      <c r="E35" s="34" t="s">
        <v>507</v>
      </c>
      <c r="F35" s="69">
        <v>42103</v>
      </c>
      <c r="G35" s="36" t="s">
        <v>50</v>
      </c>
      <c r="H35" s="36" t="s">
        <v>85</v>
      </c>
      <c r="I35" s="38" t="s">
        <v>85</v>
      </c>
      <c r="J35" s="37" t="s">
        <v>122</v>
      </c>
      <c r="K35" s="38" t="s">
        <v>490</v>
      </c>
      <c r="L35" s="39" t="s">
        <v>508</v>
      </c>
      <c r="M35" s="40">
        <v>2</v>
      </c>
      <c r="N35" s="31">
        <f t="shared" si="0"/>
        <v>3.0769230769230771E-2</v>
      </c>
      <c r="O35" s="31">
        <f t="shared" si="1"/>
        <v>5.4054054054054057E-2</v>
      </c>
      <c r="P35" s="41" t="str">
        <f t="shared" si="2"/>
        <v>участник</v>
      </c>
      <c r="Q35" s="37" t="s">
        <v>491</v>
      </c>
      <c r="R35" s="43" t="s">
        <v>492</v>
      </c>
    </row>
    <row r="36" spans="1:18" ht="15.75" thickBot="1" x14ac:dyDescent="0.3">
      <c r="A36" s="28">
        <v>26</v>
      </c>
      <c r="B36" s="51" t="s">
        <v>12</v>
      </c>
      <c r="C36" s="34" t="s">
        <v>496</v>
      </c>
      <c r="D36" s="34" t="s">
        <v>55</v>
      </c>
      <c r="E36" s="34" t="s">
        <v>76</v>
      </c>
      <c r="F36" s="71">
        <v>42210</v>
      </c>
      <c r="G36" s="36" t="s">
        <v>50</v>
      </c>
      <c r="H36" s="36" t="s">
        <v>85</v>
      </c>
      <c r="I36" s="46" t="s">
        <v>85</v>
      </c>
      <c r="J36" s="45" t="s">
        <v>122</v>
      </c>
      <c r="K36" s="46" t="s">
        <v>490</v>
      </c>
      <c r="L36" s="39" t="s">
        <v>497</v>
      </c>
      <c r="M36" s="40">
        <v>1</v>
      </c>
      <c r="N36" s="31">
        <f t="shared" si="0"/>
        <v>1.5384615384615385E-2</v>
      </c>
      <c r="O36" s="31">
        <f t="shared" si="1"/>
        <v>2.7027027027027029E-2</v>
      </c>
      <c r="P36" s="41" t="str">
        <f t="shared" si="2"/>
        <v>участник</v>
      </c>
      <c r="Q36" s="37" t="s">
        <v>491</v>
      </c>
      <c r="R36" s="43" t="s">
        <v>492</v>
      </c>
    </row>
    <row r="37" spans="1:18" ht="15.75" thickBot="1" x14ac:dyDescent="0.3">
      <c r="A37" s="28">
        <v>27</v>
      </c>
      <c r="B37" s="51" t="s">
        <v>12</v>
      </c>
      <c r="C37" s="34" t="s">
        <v>517</v>
      </c>
      <c r="D37" s="34" t="s">
        <v>518</v>
      </c>
      <c r="E37" s="34" t="s">
        <v>56</v>
      </c>
      <c r="F37" s="69">
        <v>42365</v>
      </c>
      <c r="G37" s="36" t="s">
        <v>50</v>
      </c>
      <c r="H37" s="36" t="s">
        <v>85</v>
      </c>
      <c r="I37" s="38" t="s">
        <v>85</v>
      </c>
      <c r="J37" s="37" t="s">
        <v>122</v>
      </c>
      <c r="K37" s="38" t="s">
        <v>490</v>
      </c>
      <c r="L37" s="39" t="s">
        <v>519</v>
      </c>
      <c r="M37" s="40">
        <v>1</v>
      </c>
      <c r="N37" s="31">
        <f t="shared" si="0"/>
        <v>1.5384615384615385E-2</v>
      </c>
      <c r="O37" s="31">
        <f t="shared" si="1"/>
        <v>2.7027027027027029E-2</v>
      </c>
      <c r="P37" s="41" t="str">
        <f t="shared" si="2"/>
        <v>участник</v>
      </c>
      <c r="Q37" s="37" t="s">
        <v>491</v>
      </c>
      <c r="R37" s="43" t="s">
        <v>492</v>
      </c>
    </row>
    <row r="38" spans="1:18" ht="15.75" thickBot="1" x14ac:dyDescent="0.3">
      <c r="A38" s="28">
        <v>28</v>
      </c>
      <c r="B38" s="51" t="s">
        <v>12</v>
      </c>
      <c r="C38" s="34" t="s">
        <v>527</v>
      </c>
      <c r="D38" s="34" t="s">
        <v>227</v>
      </c>
      <c r="E38" s="34" t="s">
        <v>388</v>
      </c>
      <c r="F38" s="69">
        <v>42186</v>
      </c>
      <c r="G38" s="36" t="s">
        <v>50</v>
      </c>
      <c r="H38" s="36" t="s">
        <v>85</v>
      </c>
      <c r="I38" s="38" t="s">
        <v>85</v>
      </c>
      <c r="J38" s="37" t="s">
        <v>122</v>
      </c>
      <c r="K38" s="38" t="s">
        <v>490</v>
      </c>
      <c r="L38" s="39" t="s">
        <v>103</v>
      </c>
      <c r="M38" s="40">
        <v>0</v>
      </c>
      <c r="N38" s="31">
        <f t="shared" si="0"/>
        <v>0</v>
      </c>
      <c r="O38" s="31">
        <f t="shared" si="1"/>
        <v>0</v>
      </c>
      <c r="P38" s="41" t="str">
        <f t="shared" si="2"/>
        <v>участник</v>
      </c>
      <c r="Q38" s="37" t="s">
        <v>491</v>
      </c>
      <c r="R38" s="43" t="s">
        <v>492</v>
      </c>
    </row>
    <row r="40" spans="1:18" ht="15.75" x14ac:dyDescent="0.25">
      <c r="B40" s="33" t="s">
        <v>23</v>
      </c>
      <c r="C40" s="67" t="s">
        <v>478</v>
      </c>
      <c r="D40" s="10" t="s">
        <v>480</v>
      </c>
    </row>
    <row r="41" spans="1:18" ht="15.75" x14ac:dyDescent="0.25">
      <c r="C41" s="67" t="s">
        <v>477</v>
      </c>
      <c r="D41" s="10" t="s">
        <v>485</v>
      </c>
    </row>
    <row r="42" spans="1:18" x14ac:dyDescent="0.25">
      <c r="D42" s="10" t="s">
        <v>483</v>
      </c>
    </row>
    <row r="43" spans="1:18" x14ac:dyDescent="0.25">
      <c r="D43" s="10" t="s">
        <v>484</v>
      </c>
    </row>
    <row r="44" spans="1:18" x14ac:dyDescent="0.25">
      <c r="D44" s="10" t="s">
        <v>482</v>
      </c>
    </row>
  </sheetData>
  <protectedRanges>
    <protectedRange sqref="N11:N16" name="Диапазон1_3_1"/>
    <protectedRange sqref="O11:O16" name="Диапазон1_1_1_1"/>
    <protectedRange sqref="P11:P21" name="Диапазон1_2_1_1_1"/>
    <protectedRange sqref="N17:N38" name="Диапазон1_3_1_3"/>
    <protectedRange sqref="O17:O38" name="Диапазон1_1_1_1_3"/>
    <protectedRange sqref="P22:P38" name="Диапазон1_2_1_1_1_3"/>
  </protectedRanges>
  <autoFilter ref="A10:R10">
    <sortState ref="A11:R60">
      <sortCondition descending="1" ref="M10"/>
    </sortState>
  </autoFilter>
  <mergeCells count="3">
    <mergeCell ref="A1:R1"/>
    <mergeCell ref="C2:P2"/>
    <mergeCell ref="C9:D9"/>
  </mergeCells>
  <conditionalFormatting sqref="C4:C5">
    <cfRule type="expression" dxfId="24" priority="3" stopIfTrue="1">
      <formula>ISBLANK(C4)</formula>
    </cfRule>
  </conditionalFormatting>
  <conditionalFormatting sqref="C8">
    <cfRule type="expression" dxfId="23" priority="2" stopIfTrue="1">
      <formula>ISBLANK(C8)</formula>
    </cfRule>
  </conditionalFormatting>
  <conditionalFormatting sqref="E9">
    <cfRule type="expression" dxfId="22" priority="1" stopIfTrue="1">
      <formula>ISBLANK(E9)</formula>
    </cfRule>
  </conditionalFormatting>
  <dataValidations count="1">
    <dataValidation allowBlank="1" showInputMessage="1" showErrorMessage="1" sqref="C4:C8 A4:A8 E9 F4:F8 E6:E7 C11:F11 B10:F10 C17:F17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zoomScale="77" zoomScaleNormal="77" workbookViewId="0">
      <selection sqref="A1:XFD50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s="96" customFormat="1" ht="18.75" x14ac:dyDescent="0.3">
      <c r="A1" s="144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</row>
    <row r="2" spans="1:21" s="96" customFormat="1" ht="32.25" customHeight="1" x14ac:dyDescent="0.3">
      <c r="B2" s="97"/>
      <c r="C2" s="146" t="s">
        <v>68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98" t="s">
        <v>32</v>
      </c>
      <c r="R2" s="99">
        <v>34</v>
      </c>
    </row>
    <row r="3" spans="1:21" s="96" customFormat="1" ht="18.75" x14ac:dyDescent="0.3">
      <c r="B3" s="97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8"/>
      <c r="R3" s="99"/>
    </row>
    <row r="4" spans="1:21" s="96" customFormat="1" ht="18.75" x14ac:dyDescent="0.3">
      <c r="A4" s="101" t="s">
        <v>0</v>
      </c>
      <c r="B4" s="102"/>
      <c r="C4" s="101" t="s">
        <v>66</v>
      </c>
      <c r="E4" s="103" t="s">
        <v>21</v>
      </c>
      <c r="F4" s="104"/>
      <c r="Q4" s="105" t="s">
        <v>33</v>
      </c>
      <c r="R4" s="106">
        <f>COUNTIF(P11:P43,"победитель")</f>
        <v>1</v>
      </c>
    </row>
    <row r="5" spans="1:21" s="96" customFormat="1" ht="18.75" x14ac:dyDescent="0.3">
      <c r="A5" s="101" t="s">
        <v>37</v>
      </c>
      <c r="B5" s="102"/>
      <c r="C5" s="101" t="s">
        <v>12</v>
      </c>
      <c r="E5" s="103" t="s">
        <v>22</v>
      </c>
      <c r="F5" s="104"/>
      <c r="Q5" s="105" t="s">
        <v>34</v>
      </c>
      <c r="R5" s="99">
        <f>COUNTIF(P11:P43,"призер")</f>
        <v>14</v>
      </c>
    </row>
    <row r="6" spans="1:21" s="96" customFormat="1" ht="18.75" x14ac:dyDescent="0.3">
      <c r="A6" s="101" t="s">
        <v>1</v>
      </c>
      <c r="B6" s="102"/>
      <c r="C6" s="101" t="s">
        <v>41</v>
      </c>
      <c r="E6" s="104"/>
      <c r="F6" s="104"/>
      <c r="Q6" s="105" t="s">
        <v>35</v>
      </c>
      <c r="R6" s="99">
        <f>COUNTIF(P11:P43,"участник")</f>
        <v>18</v>
      </c>
    </row>
    <row r="7" spans="1:21" s="96" customFormat="1" ht="18.75" x14ac:dyDescent="0.3">
      <c r="A7" s="101" t="s">
        <v>5</v>
      </c>
      <c r="B7" s="102"/>
      <c r="C7" s="101">
        <v>5</v>
      </c>
      <c r="E7" s="104"/>
      <c r="F7" s="104"/>
      <c r="P7" s="107"/>
      <c r="Q7" s="105" t="s">
        <v>25</v>
      </c>
      <c r="R7" s="108">
        <v>0.45</v>
      </c>
    </row>
    <row r="8" spans="1:21" s="96" customFormat="1" ht="18.75" x14ac:dyDescent="0.3">
      <c r="A8" s="101" t="s">
        <v>7</v>
      </c>
      <c r="B8" s="102"/>
      <c r="C8" s="109" t="s">
        <v>65</v>
      </c>
      <c r="F8" s="104"/>
      <c r="M8" s="110"/>
      <c r="Q8" s="111" t="s">
        <v>31</v>
      </c>
      <c r="R8" s="108">
        <f>(R4+R5)/R2</f>
        <v>0.44117647058823528</v>
      </c>
    </row>
    <row r="9" spans="1:21" s="96" customFormat="1" ht="18.75" x14ac:dyDescent="0.3">
      <c r="C9" s="145" t="s">
        <v>24</v>
      </c>
      <c r="D9" s="145"/>
      <c r="E9" s="112">
        <v>65</v>
      </c>
      <c r="G9" s="105" t="s">
        <v>44</v>
      </c>
      <c r="H9" s="113">
        <f>E9/2</f>
        <v>32.5</v>
      </c>
      <c r="J9" s="114" t="s">
        <v>13</v>
      </c>
      <c r="K9" s="115">
        <f>MAX(M11:M43)</f>
        <v>41</v>
      </c>
      <c r="L9" s="116" t="str">
        <f>IF(K9*100/E9&gt;=50,"победитель","участник")</f>
        <v>победитель</v>
      </c>
      <c r="M9" s="110"/>
      <c r="P9" s="117">
        <f>R8-45%</f>
        <v>-8.82352941176473E-3</v>
      </c>
      <c r="Q9" s="105" t="s">
        <v>26</v>
      </c>
      <c r="R9" s="118">
        <f>IF((R2*P9)&gt;0,(R2*P9),0)</f>
        <v>0</v>
      </c>
    </row>
    <row r="10" spans="1:21" s="96" customFormat="1" ht="168.75" x14ac:dyDescent="0.3">
      <c r="A10" s="119" t="s">
        <v>6</v>
      </c>
      <c r="B10" s="120" t="s">
        <v>8</v>
      </c>
      <c r="C10" s="120" t="s">
        <v>2</v>
      </c>
      <c r="D10" s="120" t="s">
        <v>3</v>
      </c>
      <c r="E10" s="120" t="s">
        <v>4</v>
      </c>
      <c r="F10" s="120" t="s">
        <v>9</v>
      </c>
      <c r="G10" s="120" t="s">
        <v>18</v>
      </c>
      <c r="H10" s="120" t="s">
        <v>40</v>
      </c>
      <c r="I10" s="120" t="s">
        <v>39</v>
      </c>
      <c r="J10" s="120" t="s">
        <v>10</v>
      </c>
      <c r="K10" s="120" t="s">
        <v>19</v>
      </c>
      <c r="L10" s="121" t="s">
        <v>16</v>
      </c>
      <c r="M10" s="120" t="s">
        <v>20</v>
      </c>
      <c r="N10" s="120" t="s">
        <v>14</v>
      </c>
      <c r="O10" s="120" t="s">
        <v>15</v>
      </c>
      <c r="P10" s="120" t="s">
        <v>17</v>
      </c>
      <c r="Q10" s="120" t="s">
        <v>11</v>
      </c>
      <c r="R10" s="120" t="s">
        <v>38</v>
      </c>
      <c r="S10" s="122"/>
      <c r="T10" s="122"/>
      <c r="U10" s="122"/>
    </row>
    <row r="11" spans="1:21" s="134" customFormat="1" ht="12.95" customHeight="1" x14ac:dyDescent="0.2">
      <c r="A11" s="119">
        <v>1</v>
      </c>
      <c r="B11" s="123" t="s">
        <v>12</v>
      </c>
      <c r="C11" s="124" t="s">
        <v>260</v>
      </c>
      <c r="D11" s="124" t="s">
        <v>261</v>
      </c>
      <c r="E11" s="124" t="s">
        <v>262</v>
      </c>
      <c r="F11" s="125" t="s">
        <v>263</v>
      </c>
      <c r="G11" s="126" t="s">
        <v>50</v>
      </c>
      <c r="H11" s="126" t="s">
        <v>85</v>
      </c>
      <c r="I11" s="127" t="s">
        <v>85</v>
      </c>
      <c r="J11" s="127" t="s">
        <v>122</v>
      </c>
      <c r="K11" s="128" t="s">
        <v>264</v>
      </c>
      <c r="L11" s="129" t="s">
        <v>266</v>
      </c>
      <c r="M11" s="130">
        <v>41</v>
      </c>
      <c r="N11" s="131">
        <f t="shared" ref="N11:N37" si="0">IF(M11="","",M11/$E$9)</f>
        <v>0.63076923076923075</v>
      </c>
      <c r="O11" s="131">
        <f t="shared" ref="O11:O42" si="1">IF(M11="","",M11/$K$9)</f>
        <v>1</v>
      </c>
      <c r="P11" s="132" t="str">
        <f>IF(M11="","",IF($K$9=M11,$L$9,IF(M11&gt;=$H$9,"призер","участник")))</f>
        <v>победитель</v>
      </c>
      <c r="Q11" s="127" t="s">
        <v>267</v>
      </c>
      <c r="R11" s="133" t="s">
        <v>122</v>
      </c>
    </row>
    <row r="12" spans="1:21" s="134" customFormat="1" ht="12.95" customHeight="1" x14ac:dyDescent="0.2">
      <c r="A12" s="119">
        <v>2</v>
      </c>
      <c r="B12" s="123" t="s">
        <v>12</v>
      </c>
      <c r="C12" s="124" t="s">
        <v>268</v>
      </c>
      <c r="D12" s="124" t="s">
        <v>48</v>
      </c>
      <c r="E12" s="124" t="s">
        <v>150</v>
      </c>
      <c r="F12" s="135" t="s">
        <v>269</v>
      </c>
      <c r="G12" s="126" t="s">
        <v>50</v>
      </c>
      <c r="H12" s="126" t="s">
        <v>85</v>
      </c>
      <c r="I12" s="127" t="s">
        <v>85</v>
      </c>
      <c r="J12" s="127" t="s">
        <v>122</v>
      </c>
      <c r="K12" s="136" t="s">
        <v>264</v>
      </c>
      <c r="L12" s="129" t="s">
        <v>270</v>
      </c>
      <c r="M12" s="130">
        <v>35</v>
      </c>
      <c r="N12" s="131">
        <f t="shared" si="0"/>
        <v>0.53846153846153844</v>
      </c>
      <c r="O12" s="131">
        <f t="shared" si="1"/>
        <v>0.85365853658536583</v>
      </c>
      <c r="P12" s="132" t="str">
        <f>IF(M12="","",IF($K$9=M12,$L$9,IF(M12&gt;=$H$9,"призер","участник")))</f>
        <v>призер</v>
      </c>
      <c r="Q12" s="127" t="s">
        <v>267</v>
      </c>
      <c r="R12" s="133" t="s">
        <v>122</v>
      </c>
    </row>
    <row r="13" spans="1:21" s="96" customFormat="1" ht="18.75" x14ac:dyDescent="0.3">
      <c r="A13" s="119">
        <v>3</v>
      </c>
      <c r="B13" s="123" t="s">
        <v>12</v>
      </c>
      <c r="C13" s="124" t="s">
        <v>293</v>
      </c>
      <c r="D13" s="124" t="s">
        <v>235</v>
      </c>
      <c r="E13" s="124" t="s">
        <v>294</v>
      </c>
      <c r="F13" s="125" t="s">
        <v>295</v>
      </c>
      <c r="G13" s="126" t="s">
        <v>50</v>
      </c>
      <c r="H13" s="126" t="s">
        <v>85</v>
      </c>
      <c r="I13" s="127" t="s">
        <v>85</v>
      </c>
      <c r="J13" s="127" t="s">
        <v>122</v>
      </c>
      <c r="K13" s="128" t="s">
        <v>264</v>
      </c>
      <c r="L13" s="129" t="s">
        <v>296</v>
      </c>
      <c r="M13" s="130">
        <v>31</v>
      </c>
      <c r="N13" s="131">
        <f t="shared" si="0"/>
        <v>0.47692307692307695</v>
      </c>
      <c r="O13" s="131">
        <f t="shared" si="1"/>
        <v>0.75609756097560976</v>
      </c>
      <c r="P13" s="132" t="s">
        <v>238</v>
      </c>
      <c r="Q13" s="127" t="s">
        <v>267</v>
      </c>
      <c r="R13" s="133" t="s">
        <v>122</v>
      </c>
    </row>
    <row r="14" spans="1:21" s="96" customFormat="1" ht="18.75" x14ac:dyDescent="0.3">
      <c r="A14" s="119">
        <v>4</v>
      </c>
      <c r="B14" s="123" t="s">
        <v>12</v>
      </c>
      <c r="C14" s="124" t="s">
        <v>297</v>
      </c>
      <c r="D14" s="124" t="s">
        <v>298</v>
      </c>
      <c r="E14" s="124" t="s">
        <v>299</v>
      </c>
      <c r="F14" s="125" t="s">
        <v>300</v>
      </c>
      <c r="G14" s="126" t="s">
        <v>50</v>
      </c>
      <c r="H14" s="126" t="s">
        <v>85</v>
      </c>
      <c r="I14" s="127" t="s">
        <v>85</v>
      </c>
      <c r="J14" s="127" t="s">
        <v>122</v>
      </c>
      <c r="K14" s="128" t="s">
        <v>264</v>
      </c>
      <c r="L14" s="129" t="s">
        <v>301</v>
      </c>
      <c r="M14" s="130">
        <v>29</v>
      </c>
      <c r="N14" s="131">
        <f t="shared" si="0"/>
        <v>0.44615384615384618</v>
      </c>
      <c r="O14" s="131">
        <f t="shared" si="1"/>
        <v>0.70731707317073167</v>
      </c>
      <c r="P14" s="132" t="s">
        <v>238</v>
      </c>
      <c r="Q14" s="127" t="s">
        <v>267</v>
      </c>
      <c r="R14" s="133" t="s">
        <v>122</v>
      </c>
    </row>
    <row r="15" spans="1:21" s="96" customFormat="1" ht="18.75" x14ac:dyDescent="0.3">
      <c r="A15" s="119">
        <v>5</v>
      </c>
      <c r="B15" s="123" t="s">
        <v>12</v>
      </c>
      <c r="C15" s="124" t="s">
        <v>69</v>
      </c>
      <c r="D15" s="124" t="s">
        <v>70</v>
      </c>
      <c r="E15" s="124" t="s">
        <v>83</v>
      </c>
      <c r="F15" s="125" t="s">
        <v>91</v>
      </c>
      <c r="G15" s="126" t="s">
        <v>50</v>
      </c>
      <c r="H15" s="126" t="s">
        <v>85</v>
      </c>
      <c r="I15" s="127" t="s">
        <v>85</v>
      </c>
      <c r="J15" s="127" t="s">
        <v>45</v>
      </c>
      <c r="K15" s="128">
        <v>5</v>
      </c>
      <c r="L15" s="129" t="s">
        <v>265</v>
      </c>
      <c r="M15" s="130">
        <v>27</v>
      </c>
      <c r="N15" s="131">
        <f t="shared" si="0"/>
        <v>0.41538461538461541</v>
      </c>
      <c r="O15" s="131">
        <f t="shared" si="1"/>
        <v>0.65853658536585369</v>
      </c>
      <c r="P15" s="132" t="s">
        <v>238</v>
      </c>
      <c r="Q15" s="127" t="s">
        <v>93</v>
      </c>
      <c r="R15" s="133" t="s">
        <v>46</v>
      </c>
    </row>
    <row r="16" spans="1:21" s="96" customFormat="1" ht="18.75" x14ac:dyDescent="0.3">
      <c r="A16" s="119">
        <v>6</v>
      </c>
      <c r="B16" s="123" t="s">
        <v>12</v>
      </c>
      <c r="C16" s="124" t="s">
        <v>302</v>
      </c>
      <c r="D16" s="124" t="s">
        <v>303</v>
      </c>
      <c r="E16" s="124" t="s">
        <v>304</v>
      </c>
      <c r="F16" s="125" t="s">
        <v>305</v>
      </c>
      <c r="G16" s="126" t="s">
        <v>50</v>
      </c>
      <c r="H16" s="126" t="s">
        <v>85</v>
      </c>
      <c r="I16" s="127" t="s">
        <v>85</v>
      </c>
      <c r="J16" s="127" t="s">
        <v>122</v>
      </c>
      <c r="K16" s="128" t="s">
        <v>264</v>
      </c>
      <c r="L16" s="129" t="s">
        <v>306</v>
      </c>
      <c r="M16" s="130">
        <v>26</v>
      </c>
      <c r="N16" s="131">
        <f t="shared" si="0"/>
        <v>0.4</v>
      </c>
      <c r="O16" s="131">
        <f t="shared" si="1"/>
        <v>0.63414634146341464</v>
      </c>
      <c r="P16" s="132" t="s">
        <v>238</v>
      </c>
      <c r="Q16" s="127" t="s">
        <v>267</v>
      </c>
      <c r="R16" s="133" t="s">
        <v>122</v>
      </c>
    </row>
    <row r="17" spans="1:18" s="96" customFormat="1" ht="18.75" x14ac:dyDescent="0.3">
      <c r="A17" s="119">
        <v>7</v>
      </c>
      <c r="B17" s="123" t="s">
        <v>12</v>
      </c>
      <c r="C17" s="124" t="s">
        <v>307</v>
      </c>
      <c r="D17" s="124" t="s">
        <v>308</v>
      </c>
      <c r="E17" s="124" t="s">
        <v>64</v>
      </c>
      <c r="F17" s="125" t="s">
        <v>309</v>
      </c>
      <c r="G17" s="126" t="s">
        <v>50</v>
      </c>
      <c r="H17" s="126" t="s">
        <v>85</v>
      </c>
      <c r="I17" s="127" t="s">
        <v>85</v>
      </c>
      <c r="J17" s="127" t="s">
        <v>122</v>
      </c>
      <c r="K17" s="128" t="s">
        <v>264</v>
      </c>
      <c r="L17" s="129" t="s">
        <v>272</v>
      </c>
      <c r="M17" s="130">
        <v>24</v>
      </c>
      <c r="N17" s="131">
        <f t="shared" si="0"/>
        <v>0.36923076923076925</v>
      </c>
      <c r="O17" s="131">
        <f t="shared" si="1"/>
        <v>0.58536585365853655</v>
      </c>
      <c r="P17" s="132" t="s">
        <v>238</v>
      </c>
      <c r="Q17" s="127" t="s">
        <v>267</v>
      </c>
      <c r="R17" s="133" t="s">
        <v>122</v>
      </c>
    </row>
    <row r="18" spans="1:18" s="96" customFormat="1" ht="18.75" x14ac:dyDescent="0.3">
      <c r="A18" s="119">
        <v>8</v>
      </c>
      <c r="B18" s="123" t="s">
        <v>12</v>
      </c>
      <c r="C18" s="124" t="s">
        <v>310</v>
      </c>
      <c r="D18" s="124" t="s">
        <v>311</v>
      </c>
      <c r="E18" s="124" t="s">
        <v>312</v>
      </c>
      <c r="F18" s="125" t="s">
        <v>313</v>
      </c>
      <c r="G18" s="126" t="s">
        <v>50</v>
      </c>
      <c r="H18" s="126" t="s">
        <v>85</v>
      </c>
      <c r="I18" s="127" t="s">
        <v>85</v>
      </c>
      <c r="J18" s="127" t="s">
        <v>122</v>
      </c>
      <c r="K18" s="128" t="s">
        <v>314</v>
      </c>
      <c r="L18" s="129" t="s">
        <v>284</v>
      </c>
      <c r="M18" s="130">
        <v>20</v>
      </c>
      <c r="N18" s="131">
        <f t="shared" si="0"/>
        <v>0.30769230769230771</v>
      </c>
      <c r="O18" s="131">
        <f t="shared" si="1"/>
        <v>0.48780487804878048</v>
      </c>
      <c r="P18" s="132" t="s">
        <v>238</v>
      </c>
      <c r="Q18" s="127" t="s">
        <v>267</v>
      </c>
      <c r="R18" s="133" t="s">
        <v>122</v>
      </c>
    </row>
    <row r="19" spans="1:18" s="96" customFormat="1" ht="18.75" x14ac:dyDescent="0.3">
      <c r="A19" s="119">
        <v>9</v>
      </c>
      <c r="B19" s="123" t="s">
        <v>12</v>
      </c>
      <c r="C19" s="124" t="s">
        <v>315</v>
      </c>
      <c r="D19" s="124" t="s">
        <v>316</v>
      </c>
      <c r="E19" s="124" t="s">
        <v>299</v>
      </c>
      <c r="F19" s="125" t="s">
        <v>317</v>
      </c>
      <c r="G19" s="126" t="s">
        <v>50</v>
      </c>
      <c r="H19" s="126" t="s">
        <v>85</v>
      </c>
      <c r="I19" s="127" t="s">
        <v>85</v>
      </c>
      <c r="J19" s="127" t="s">
        <v>122</v>
      </c>
      <c r="K19" s="128" t="s">
        <v>314</v>
      </c>
      <c r="L19" s="129" t="s">
        <v>276</v>
      </c>
      <c r="M19" s="130">
        <v>19</v>
      </c>
      <c r="N19" s="131">
        <f t="shared" si="0"/>
        <v>0.29230769230769232</v>
      </c>
      <c r="O19" s="131">
        <f t="shared" si="1"/>
        <v>0.46341463414634149</v>
      </c>
      <c r="P19" s="132" t="s">
        <v>238</v>
      </c>
      <c r="Q19" s="127" t="s">
        <v>267</v>
      </c>
      <c r="R19" s="133" t="s">
        <v>122</v>
      </c>
    </row>
    <row r="20" spans="1:18" s="96" customFormat="1" ht="18.75" x14ac:dyDescent="0.3">
      <c r="A20" s="119">
        <v>10</v>
      </c>
      <c r="B20" s="123" t="s">
        <v>12</v>
      </c>
      <c r="C20" s="124" t="s">
        <v>318</v>
      </c>
      <c r="D20" s="124" t="s">
        <v>146</v>
      </c>
      <c r="E20" s="124" t="s">
        <v>319</v>
      </c>
      <c r="F20" s="125" t="s">
        <v>320</v>
      </c>
      <c r="G20" s="126" t="s">
        <v>50</v>
      </c>
      <c r="H20" s="126" t="s">
        <v>85</v>
      </c>
      <c r="I20" s="127" t="s">
        <v>85</v>
      </c>
      <c r="J20" s="127" t="s">
        <v>122</v>
      </c>
      <c r="K20" s="128" t="s">
        <v>314</v>
      </c>
      <c r="L20" s="129" t="s">
        <v>289</v>
      </c>
      <c r="M20" s="130">
        <v>19</v>
      </c>
      <c r="N20" s="131">
        <f t="shared" si="0"/>
        <v>0.29230769230769232</v>
      </c>
      <c r="O20" s="131">
        <f t="shared" si="1"/>
        <v>0.46341463414634149</v>
      </c>
      <c r="P20" s="132" t="s">
        <v>238</v>
      </c>
      <c r="Q20" s="127" t="s">
        <v>267</v>
      </c>
      <c r="R20" s="133" t="s">
        <v>122</v>
      </c>
    </row>
    <row r="21" spans="1:18" s="96" customFormat="1" ht="18.75" x14ac:dyDescent="0.3">
      <c r="A21" s="119">
        <v>11</v>
      </c>
      <c r="B21" s="123" t="s">
        <v>12</v>
      </c>
      <c r="C21" s="124" t="s">
        <v>321</v>
      </c>
      <c r="D21" s="124" t="s">
        <v>322</v>
      </c>
      <c r="E21" s="124" t="s">
        <v>323</v>
      </c>
      <c r="F21" s="125" t="s">
        <v>324</v>
      </c>
      <c r="G21" s="126" t="s">
        <v>50</v>
      </c>
      <c r="H21" s="126" t="s">
        <v>85</v>
      </c>
      <c r="I21" s="127" t="s">
        <v>85</v>
      </c>
      <c r="J21" s="127" t="s">
        <v>122</v>
      </c>
      <c r="K21" s="128" t="s">
        <v>314</v>
      </c>
      <c r="L21" s="129" t="s">
        <v>273</v>
      </c>
      <c r="M21" s="130">
        <v>19</v>
      </c>
      <c r="N21" s="131">
        <f t="shared" si="0"/>
        <v>0.29230769230769232</v>
      </c>
      <c r="O21" s="131">
        <f t="shared" si="1"/>
        <v>0.46341463414634149</v>
      </c>
      <c r="P21" s="132" t="s">
        <v>238</v>
      </c>
      <c r="Q21" s="127" t="s">
        <v>267</v>
      </c>
      <c r="R21" s="133" t="s">
        <v>122</v>
      </c>
    </row>
    <row r="22" spans="1:18" s="96" customFormat="1" ht="18.75" x14ac:dyDescent="0.3">
      <c r="A22" s="119">
        <v>12</v>
      </c>
      <c r="B22" s="123" t="s">
        <v>12</v>
      </c>
      <c r="C22" s="124" t="s">
        <v>325</v>
      </c>
      <c r="D22" s="124" t="s">
        <v>326</v>
      </c>
      <c r="E22" s="124" t="s">
        <v>214</v>
      </c>
      <c r="F22" s="125" t="s">
        <v>327</v>
      </c>
      <c r="G22" s="126" t="s">
        <v>50</v>
      </c>
      <c r="H22" s="126" t="s">
        <v>85</v>
      </c>
      <c r="I22" s="127" t="s">
        <v>397</v>
      </c>
      <c r="J22" s="127" t="s">
        <v>122</v>
      </c>
      <c r="K22" s="128" t="s">
        <v>314</v>
      </c>
      <c r="L22" s="129" t="s">
        <v>328</v>
      </c>
      <c r="M22" s="130">
        <v>18</v>
      </c>
      <c r="N22" s="131">
        <f t="shared" si="0"/>
        <v>0.27692307692307694</v>
      </c>
      <c r="O22" s="131">
        <f t="shared" si="1"/>
        <v>0.43902439024390244</v>
      </c>
      <c r="P22" s="132" t="s">
        <v>238</v>
      </c>
      <c r="Q22" s="127" t="s">
        <v>267</v>
      </c>
      <c r="R22" s="133" t="s">
        <v>122</v>
      </c>
    </row>
    <row r="23" spans="1:18" s="96" customFormat="1" ht="18.75" x14ac:dyDescent="0.3">
      <c r="A23" s="119">
        <v>13</v>
      </c>
      <c r="B23" s="123" t="s">
        <v>12</v>
      </c>
      <c r="C23" s="124" t="s">
        <v>329</v>
      </c>
      <c r="D23" s="124" t="s">
        <v>330</v>
      </c>
      <c r="E23" s="124" t="s">
        <v>331</v>
      </c>
      <c r="F23" s="125" t="s">
        <v>332</v>
      </c>
      <c r="G23" s="126" t="s">
        <v>50</v>
      </c>
      <c r="H23" s="126" t="s">
        <v>85</v>
      </c>
      <c r="I23" s="127" t="s">
        <v>85</v>
      </c>
      <c r="J23" s="127" t="s">
        <v>122</v>
      </c>
      <c r="K23" s="128" t="s">
        <v>314</v>
      </c>
      <c r="L23" s="129" t="s">
        <v>281</v>
      </c>
      <c r="M23" s="130">
        <v>18</v>
      </c>
      <c r="N23" s="131">
        <f t="shared" si="0"/>
        <v>0.27692307692307694</v>
      </c>
      <c r="O23" s="131">
        <f t="shared" si="1"/>
        <v>0.43902439024390244</v>
      </c>
      <c r="P23" s="132" t="s">
        <v>238</v>
      </c>
      <c r="Q23" s="127" t="s">
        <v>267</v>
      </c>
      <c r="R23" s="133" t="s">
        <v>122</v>
      </c>
    </row>
    <row r="24" spans="1:18" s="96" customFormat="1" ht="18.75" x14ac:dyDescent="0.3">
      <c r="A24" s="119">
        <v>14</v>
      </c>
      <c r="B24" s="123" t="s">
        <v>12</v>
      </c>
      <c r="C24" s="124" t="s">
        <v>333</v>
      </c>
      <c r="D24" s="124" t="s">
        <v>137</v>
      </c>
      <c r="E24" s="124" t="s">
        <v>334</v>
      </c>
      <c r="F24" s="125" t="s">
        <v>335</v>
      </c>
      <c r="G24" s="126" t="s">
        <v>50</v>
      </c>
      <c r="H24" s="126" t="s">
        <v>85</v>
      </c>
      <c r="I24" s="127" t="s">
        <v>85</v>
      </c>
      <c r="J24" s="127" t="s">
        <v>122</v>
      </c>
      <c r="K24" s="128" t="s">
        <v>264</v>
      </c>
      <c r="L24" s="129" t="s">
        <v>336</v>
      </c>
      <c r="M24" s="130">
        <v>15</v>
      </c>
      <c r="N24" s="131">
        <f t="shared" si="0"/>
        <v>0.23076923076923078</v>
      </c>
      <c r="O24" s="131">
        <f t="shared" si="1"/>
        <v>0.36585365853658536</v>
      </c>
      <c r="P24" s="132" t="s">
        <v>238</v>
      </c>
      <c r="Q24" s="127" t="s">
        <v>267</v>
      </c>
      <c r="R24" s="133" t="s">
        <v>122</v>
      </c>
    </row>
    <row r="25" spans="1:18" s="96" customFormat="1" ht="18.75" x14ac:dyDescent="0.3">
      <c r="A25" s="119">
        <v>15</v>
      </c>
      <c r="B25" s="123" t="s">
        <v>12</v>
      </c>
      <c r="C25" s="124" t="s">
        <v>337</v>
      </c>
      <c r="D25" s="124" t="s">
        <v>338</v>
      </c>
      <c r="E25" s="124" t="s">
        <v>61</v>
      </c>
      <c r="F25" s="125" t="s">
        <v>339</v>
      </c>
      <c r="G25" s="126" t="s">
        <v>50</v>
      </c>
      <c r="H25" s="126" t="s">
        <v>85</v>
      </c>
      <c r="I25" s="127" t="s">
        <v>85</v>
      </c>
      <c r="J25" s="127" t="s">
        <v>122</v>
      </c>
      <c r="K25" s="128" t="s">
        <v>314</v>
      </c>
      <c r="L25" s="129" t="s">
        <v>288</v>
      </c>
      <c r="M25" s="130">
        <v>15</v>
      </c>
      <c r="N25" s="131">
        <f t="shared" si="0"/>
        <v>0.23076923076923078</v>
      </c>
      <c r="O25" s="131">
        <f t="shared" si="1"/>
        <v>0.36585365853658536</v>
      </c>
      <c r="P25" s="132" t="s">
        <v>238</v>
      </c>
      <c r="Q25" s="127" t="s">
        <v>267</v>
      </c>
      <c r="R25" s="133" t="s">
        <v>122</v>
      </c>
    </row>
    <row r="26" spans="1:18" s="96" customFormat="1" ht="18.75" x14ac:dyDescent="0.3">
      <c r="A26" s="119">
        <v>16</v>
      </c>
      <c r="B26" s="123" t="s">
        <v>12</v>
      </c>
      <c r="C26" s="124" t="s">
        <v>340</v>
      </c>
      <c r="D26" s="124" t="s">
        <v>341</v>
      </c>
      <c r="E26" s="124" t="s">
        <v>342</v>
      </c>
      <c r="F26" s="125" t="s">
        <v>343</v>
      </c>
      <c r="G26" s="126" t="s">
        <v>50</v>
      </c>
      <c r="H26" s="126" t="s">
        <v>85</v>
      </c>
      <c r="I26" s="127" t="s">
        <v>85</v>
      </c>
      <c r="J26" s="127" t="s">
        <v>122</v>
      </c>
      <c r="K26" s="128" t="s">
        <v>314</v>
      </c>
      <c r="L26" s="129" t="s">
        <v>279</v>
      </c>
      <c r="M26" s="130">
        <v>14</v>
      </c>
      <c r="N26" s="131">
        <f t="shared" si="0"/>
        <v>0.2153846153846154</v>
      </c>
      <c r="O26" s="131">
        <f t="shared" si="1"/>
        <v>0.34146341463414637</v>
      </c>
      <c r="P26" s="132" t="str">
        <f t="shared" ref="P26:P43" si="2">IF(M26="","",IF($K$9=M26,$L$9,IF(M26&gt;=$H$9,"призер","участник")))</f>
        <v>участник</v>
      </c>
      <c r="Q26" s="127" t="s">
        <v>267</v>
      </c>
      <c r="R26" s="133" t="s">
        <v>122</v>
      </c>
    </row>
    <row r="27" spans="1:18" s="96" customFormat="1" ht="18.75" x14ac:dyDescent="0.3">
      <c r="A27" s="119">
        <v>18</v>
      </c>
      <c r="B27" s="123" t="s">
        <v>12</v>
      </c>
      <c r="C27" s="124" t="s">
        <v>347</v>
      </c>
      <c r="D27" s="124" t="s">
        <v>344</v>
      </c>
      <c r="E27" s="124" t="s">
        <v>345</v>
      </c>
      <c r="F27" s="125" t="s">
        <v>346</v>
      </c>
      <c r="G27" s="126" t="s">
        <v>50</v>
      </c>
      <c r="H27" s="126" t="s">
        <v>85</v>
      </c>
      <c r="I27" s="127" t="s">
        <v>85</v>
      </c>
      <c r="J27" s="127" t="s">
        <v>122</v>
      </c>
      <c r="K27" s="128" t="s">
        <v>264</v>
      </c>
      <c r="L27" s="129" t="s">
        <v>275</v>
      </c>
      <c r="M27" s="130">
        <v>14</v>
      </c>
      <c r="N27" s="131">
        <f t="shared" si="0"/>
        <v>0.2153846153846154</v>
      </c>
      <c r="O27" s="131">
        <f t="shared" si="1"/>
        <v>0.34146341463414637</v>
      </c>
      <c r="P27" s="132" t="str">
        <f t="shared" si="2"/>
        <v>участник</v>
      </c>
      <c r="Q27" s="127" t="s">
        <v>267</v>
      </c>
      <c r="R27" s="133" t="s">
        <v>122</v>
      </c>
    </row>
    <row r="28" spans="1:18" s="96" customFormat="1" ht="18.75" x14ac:dyDescent="0.3">
      <c r="A28" s="119">
        <v>19</v>
      </c>
      <c r="B28" s="123" t="s">
        <v>12</v>
      </c>
      <c r="C28" s="124" t="s">
        <v>348</v>
      </c>
      <c r="D28" s="124" t="s">
        <v>349</v>
      </c>
      <c r="E28" s="124" t="s">
        <v>228</v>
      </c>
      <c r="F28" s="125" t="s">
        <v>350</v>
      </c>
      <c r="G28" s="126" t="s">
        <v>50</v>
      </c>
      <c r="H28" s="126" t="s">
        <v>85</v>
      </c>
      <c r="I28" s="127" t="s">
        <v>85</v>
      </c>
      <c r="J28" s="127" t="s">
        <v>122</v>
      </c>
      <c r="K28" s="128" t="s">
        <v>314</v>
      </c>
      <c r="L28" s="129" t="s">
        <v>351</v>
      </c>
      <c r="M28" s="130">
        <v>12</v>
      </c>
      <c r="N28" s="131">
        <f t="shared" si="0"/>
        <v>0.18461538461538463</v>
      </c>
      <c r="O28" s="131">
        <f t="shared" si="1"/>
        <v>0.29268292682926828</v>
      </c>
      <c r="P28" s="132" t="str">
        <f t="shared" si="2"/>
        <v>участник</v>
      </c>
      <c r="Q28" s="127" t="s">
        <v>267</v>
      </c>
      <c r="R28" s="133" t="s">
        <v>122</v>
      </c>
    </row>
    <row r="29" spans="1:18" s="96" customFormat="1" ht="18.75" x14ac:dyDescent="0.3">
      <c r="A29" s="119">
        <v>20</v>
      </c>
      <c r="B29" s="123" t="s">
        <v>12</v>
      </c>
      <c r="C29" s="124" t="s">
        <v>352</v>
      </c>
      <c r="D29" s="124" t="s">
        <v>353</v>
      </c>
      <c r="E29" s="124" t="s">
        <v>354</v>
      </c>
      <c r="F29" s="125" t="s">
        <v>355</v>
      </c>
      <c r="G29" s="126" t="s">
        <v>50</v>
      </c>
      <c r="H29" s="126" t="s">
        <v>85</v>
      </c>
      <c r="I29" s="127" t="s">
        <v>85</v>
      </c>
      <c r="J29" s="127" t="s">
        <v>122</v>
      </c>
      <c r="K29" s="128" t="s">
        <v>314</v>
      </c>
      <c r="L29" s="129" t="s">
        <v>282</v>
      </c>
      <c r="M29" s="130">
        <v>12</v>
      </c>
      <c r="N29" s="131">
        <f t="shared" si="0"/>
        <v>0.18461538461538463</v>
      </c>
      <c r="O29" s="131">
        <f t="shared" si="1"/>
        <v>0.29268292682926828</v>
      </c>
      <c r="P29" s="132" t="str">
        <f t="shared" si="2"/>
        <v>участник</v>
      </c>
      <c r="Q29" s="127" t="s">
        <v>267</v>
      </c>
      <c r="R29" s="133" t="s">
        <v>122</v>
      </c>
    </row>
    <row r="30" spans="1:18" s="96" customFormat="1" ht="18.75" x14ac:dyDescent="0.3">
      <c r="A30" s="119">
        <v>21</v>
      </c>
      <c r="B30" s="123" t="s">
        <v>12</v>
      </c>
      <c r="C30" s="124" t="s">
        <v>356</v>
      </c>
      <c r="D30" s="124" t="s">
        <v>48</v>
      </c>
      <c r="E30" s="124" t="s">
        <v>357</v>
      </c>
      <c r="F30" s="125" t="s">
        <v>313</v>
      </c>
      <c r="G30" s="126" t="s">
        <v>50</v>
      </c>
      <c r="H30" s="126" t="s">
        <v>85</v>
      </c>
      <c r="I30" s="127" t="s">
        <v>85</v>
      </c>
      <c r="J30" s="127" t="s">
        <v>122</v>
      </c>
      <c r="K30" s="128" t="s">
        <v>314</v>
      </c>
      <c r="L30" s="129" t="s">
        <v>277</v>
      </c>
      <c r="M30" s="130">
        <v>12</v>
      </c>
      <c r="N30" s="131">
        <f t="shared" si="0"/>
        <v>0.18461538461538463</v>
      </c>
      <c r="O30" s="131">
        <f t="shared" si="1"/>
        <v>0.29268292682926828</v>
      </c>
      <c r="P30" s="132" t="str">
        <f t="shared" si="2"/>
        <v>участник</v>
      </c>
      <c r="Q30" s="127" t="s">
        <v>267</v>
      </c>
      <c r="R30" s="133" t="s">
        <v>122</v>
      </c>
    </row>
    <row r="31" spans="1:18" s="96" customFormat="1" ht="18.75" x14ac:dyDescent="0.3">
      <c r="A31" s="119">
        <v>22</v>
      </c>
      <c r="B31" s="123" t="s">
        <v>12</v>
      </c>
      <c r="C31" s="124" t="s">
        <v>358</v>
      </c>
      <c r="D31" s="124" t="s">
        <v>359</v>
      </c>
      <c r="E31" s="124" t="s">
        <v>150</v>
      </c>
      <c r="F31" s="125" t="s">
        <v>309</v>
      </c>
      <c r="G31" s="126" t="s">
        <v>50</v>
      </c>
      <c r="H31" s="126" t="s">
        <v>85</v>
      </c>
      <c r="I31" s="127" t="s">
        <v>85</v>
      </c>
      <c r="J31" s="127" t="s">
        <v>122</v>
      </c>
      <c r="K31" s="128" t="s">
        <v>264</v>
      </c>
      <c r="L31" s="129" t="s">
        <v>292</v>
      </c>
      <c r="M31" s="130">
        <v>11</v>
      </c>
      <c r="N31" s="131">
        <f t="shared" si="0"/>
        <v>0.16923076923076924</v>
      </c>
      <c r="O31" s="131">
        <f t="shared" si="1"/>
        <v>0.26829268292682928</v>
      </c>
      <c r="P31" s="132" t="str">
        <f t="shared" si="2"/>
        <v>участник</v>
      </c>
      <c r="Q31" s="127" t="s">
        <v>267</v>
      </c>
      <c r="R31" s="133" t="s">
        <v>122</v>
      </c>
    </row>
    <row r="32" spans="1:18" s="96" customFormat="1" ht="18.75" x14ac:dyDescent="0.3">
      <c r="A32" s="119">
        <v>23</v>
      </c>
      <c r="B32" s="123" t="s">
        <v>12</v>
      </c>
      <c r="C32" s="124" t="s">
        <v>360</v>
      </c>
      <c r="D32" s="124" t="s">
        <v>155</v>
      </c>
      <c r="E32" s="124" t="s">
        <v>164</v>
      </c>
      <c r="F32" s="125" t="s">
        <v>361</v>
      </c>
      <c r="G32" s="126" t="s">
        <v>50</v>
      </c>
      <c r="H32" s="126" t="s">
        <v>85</v>
      </c>
      <c r="I32" s="127" t="s">
        <v>85</v>
      </c>
      <c r="J32" s="127" t="s">
        <v>122</v>
      </c>
      <c r="K32" s="128" t="s">
        <v>264</v>
      </c>
      <c r="L32" s="129" t="s">
        <v>362</v>
      </c>
      <c r="M32" s="130">
        <v>11</v>
      </c>
      <c r="N32" s="131">
        <f t="shared" si="0"/>
        <v>0.16923076923076924</v>
      </c>
      <c r="O32" s="131">
        <f t="shared" si="1"/>
        <v>0.26829268292682928</v>
      </c>
      <c r="P32" s="132" t="str">
        <f t="shared" si="2"/>
        <v>участник</v>
      </c>
      <c r="Q32" s="127" t="s">
        <v>267</v>
      </c>
      <c r="R32" s="133" t="s">
        <v>122</v>
      </c>
    </row>
    <row r="33" spans="1:18" s="96" customFormat="1" ht="18.75" x14ac:dyDescent="0.3">
      <c r="A33" s="119">
        <v>24</v>
      </c>
      <c r="B33" s="123" t="s">
        <v>12</v>
      </c>
      <c r="C33" s="124" t="s">
        <v>363</v>
      </c>
      <c r="D33" s="124" t="s">
        <v>341</v>
      </c>
      <c r="E33" s="124" t="s">
        <v>342</v>
      </c>
      <c r="F33" s="125" t="s">
        <v>364</v>
      </c>
      <c r="G33" s="126" t="s">
        <v>50</v>
      </c>
      <c r="H33" s="126" t="s">
        <v>85</v>
      </c>
      <c r="I33" s="127" t="s">
        <v>85</v>
      </c>
      <c r="J33" s="127" t="s">
        <v>122</v>
      </c>
      <c r="K33" s="128" t="s">
        <v>264</v>
      </c>
      <c r="L33" s="129" t="s">
        <v>365</v>
      </c>
      <c r="M33" s="130">
        <v>11</v>
      </c>
      <c r="N33" s="131">
        <f t="shared" si="0"/>
        <v>0.16923076923076924</v>
      </c>
      <c r="O33" s="131">
        <f t="shared" si="1"/>
        <v>0.26829268292682928</v>
      </c>
      <c r="P33" s="132" t="str">
        <f t="shared" si="2"/>
        <v>участник</v>
      </c>
      <c r="Q33" s="127" t="s">
        <v>267</v>
      </c>
      <c r="R33" s="133" t="s">
        <v>122</v>
      </c>
    </row>
    <row r="34" spans="1:18" s="96" customFormat="1" ht="18.75" x14ac:dyDescent="0.3">
      <c r="A34" s="119">
        <v>25</v>
      </c>
      <c r="B34" s="123" t="s">
        <v>12</v>
      </c>
      <c r="C34" s="124" t="s">
        <v>366</v>
      </c>
      <c r="D34" s="124" t="s">
        <v>367</v>
      </c>
      <c r="E34" s="124" t="s">
        <v>94</v>
      </c>
      <c r="F34" s="125" t="s">
        <v>368</v>
      </c>
      <c r="G34" s="126" t="s">
        <v>50</v>
      </c>
      <c r="H34" s="126" t="s">
        <v>85</v>
      </c>
      <c r="I34" s="127" t="s">
        <v>85</v>
      </c>
      <c r="J34" s="127" t="s">
        <v>122</v>
      </c>
      <c r="K34" s="128" t="s">
        <v>314</v>
      </c>
      <c r="L34" s="129" t="s">
        <v>290</v>
      </c>
      <c r="M34" s="130">
        <v>10</v>
      </c>
      <c r="N34" s="131">
        <f t="shared" si="0"/>
        <v>0.15384615384615385</v>
      </c>
      <c r="O34" s="131">
        <f t="shared" si="1"/>
        <v>0.24390243902439024</v>
      </c>
      <c r="P34" s="132" t="str">
        <f t="shared" si="2"/>
        <v>участник</v>
      </c>
      <c r="Q34" s="127" t="s">
        <v>267</v>
      </c>
      <c r="R34" s="133" t="s">
        <v>122</v>
      </c>
    </row>
    <row r="35" spans="1:18" s="96" customFormat="1" ht="18.75" x14ac:dyDescent="0.3">
      <c r="A35" s="119">
        <v>26</v>
      </c>
      <c r="B35" s="123" t="s">
        <v>12</v>
      </c>
      <c r="C35" s="124" t="s">
        <v>369</v>
      </c>
      <c r="D35" s="124" t="s">
        <v>370</v>
      </c>
      <c r="E35" s="124" t="s">
        <v>371</v>
      </c>
      <c r="F35" s="125" t="s">
        <v>372</v>
      </c>
      <c r="G35" s="126" t="s">
        <v>50</v>
      </c>
      <c r="H35" s="126" t="s">
        <v>85</v>
      </c>
      <c r="I35" s="127" t="s">
        <v>85</v>
      </c>
      <c r="J35" s="127" t="s">
        <v>122</v>
      </c>
      <c r="K35" s="128" t="s">
        <v>314</v>
      </c>
      <c r="L35" s="129" t="s">
        <v>283</v>
      </c>
      <c r="M35" s="130">
        <v>10</v>
      </c>
      <c r="N35" s="131">
        <f t="shared" si="0"/>
        <v>0.15384615384615385</v>
      </c>
      <c r="O35" s="131">
        <f t="shared" si="1"/>
        <v>0.24390243902439024</v>
      </c>
      <c r="P35" s="132" t="str">
        <f t="shared" si="2"/>
        <v>участник</v>
      </c>
      <c r="Q35" s="127" t="s">
        <v>267</v>
      </c>
      <c r="R35" s="133" t="s">
        <v>122</v>
      </c>
    </row>
    <row r="36" spans="1:18" s="96" customFormat="1" ht="18.75" x14ac:dyDescent="0.3">
      <c r="A36" s="119">
        <v>27</v>
      </c>
      <c r="B36" s="123" t="s">
        <v>12</v>
      </c>
      <c r="C36" s="137" t="s">
        <v>373</v>
      </c>
      <c r="D36" s="137" t="s">
        <v>374</v>
      </c>
      <c r="E36" s="137" t="s">
        <v>375</v>
      </c>
      <c r="F36" s="138" t="s">
        <v>376</v>
      </c>
      <c r="G36" s="126" t="s">
        <v>50</v>
      </c>
      <c r="H36" s="126" t="s">
        <v>85</v>
      </c>
      <c r="I36" s="127" t="s">
        <v>85</v>
      </c>
      <c r="J36" s="127" t="s">
        <v>122</v>
      </c>
      <c r="K36" s="128" t="s">
        <v>314</v>
      </c>
      <c r="L36" s="129" t="s">
        <v>291</v>
      </c>
      <c r="M36" s="130">
        <v>10</v>
      </c>
      <c r="N36" s="131">
        <f t="shared" si="0"/>
        <v>0.15384615384615385</v>
      </c>
      <c r="O36" s="131">
        <f t="shared" si="1"/>
        <v>0.24390243902439024</v>
      </c>
      <c r="P36" s="132" t="str">
        <f t="shared" si="2"/>
        <v>участник</v>
      </c>
      <c r="Q36" s="127" t="s">
        <v>267</v>
      </c>
      <c r="R36" s="133" t="s">
        <v>122</v>
      </c>
    </row>
    <row r="37" spans="1:18" s="96" customFormat="1" ht="18.75" x14ac:dyDescent="0.3">
      <c r="A37" s="119">
        <v>28</v>
      </c>
      <c r="B37" s="123" t="s">
        <v>12</v>
      </c>
      <c r="C37" s="124" t="s">
        <v>377</v>
      </c>
      <c r="D37" s="124" t="s">
        <v>378</v>
      </c>
      <c r="E37" s="124" t="s">
        <v>379</v>
      </c>
      <c r="F37" s="125" t="s">
        <v>380</v>
      </c>
      <c r="G37" s="126" t="s">
        <v>50</v>
      </c>
      <c r="H37" s="126" t="s">
        <v>85</v>
      </c>
      <c r="I37" s="127" t="s">
        <v>85</v>
      </c>
      <c r="J37" s="127" t="s">
        <v>122</v>
      </c>
      <c r="K37" s="128" t="s">
        <v>264</v>
      </c>
      <c r="L37" s="129" t="s">
        <v>271</v>
      </c>
      <c r="M37" s="130">
        <v>8</v>
      </c>
      <c r="N37" s="131">
        <f t="shared" si="0"/>
        <v>0.12307692307692308</v>
      </c>
      <c r="O37" s="131">
        <f t="shared" si="1"/>
        <v>0.1951219512195122</v>
      </c>
      <c r="P37" s="132" t="str">
        <f t="shared" si="2"/>
        <v>участник</v>
      </c>
      <c r="Q37" s="127" t="s">
        <v>267</v>
      </c>
      <c r="R37" s="133" t="s">
        <v>122</v>
      </c>
    </row>
    <row r="38" spans="1:18" s="96" customFormat="1" ht="18.75" x14ac:dyDescent="0.3">
      <c r="A38" s="119">
        <v>29</v>
      </c>
      <c r="B38" s="123" t="s">
        <v>12</v>
      </c>
      <c r="C38" s="124" t="s">
        <v>381</v>
      </c>
      <c r="D38" s="124" t="s">
        <v>382</v>
      </c>
      <c r="E38" s="124" t="s">
        <v>228</v>
      </c>
      <c r="F38" s="125" t="s">
        <v>383</v>
      </c>
      <c r="G38" s="126" t="s">
        <v>50</v>
      </c>
      <c r="H38" s="126" t="s">
        <v>85</v>
      </c>
      <c r="I38" s="127" t="s">
        <v>85</v>
      </c>
      <c r="J38" s="127" t="s">
        <v>122</v>
      </c>
      <c r="K38" s="128" t="s">
        <v>264</v>
      </c>
      <c r="L38" s="129" t="s">
        <v>274</v>
      </c>
      <c r="M38" s="130">
        <v>8</v>
      </c>
      <c r="N38" s="131">
        <v>0.12</v>
      </c>
      <c r="O38" s="131">
        <f t="shared" si="1"/>
        <v>0.1951219512195122</v>
      </c>
      <c r="P38" s="132" t="str">
        <f t="shared" si="2"/>
        <v>участник</v>
      </c>
      <c r="Q38" s="127" t="s">
        <v>267</v>
      </c>
      <c r="R38" s="133" t="s">
        <v>122</v>
      </c>
    </row>
    <row r="39" spans="1:18" s="96" customFormat="1" ht="18.75" x14ac:dyDescent="0.3">
      <c r="A39" s="119">
        <v>30</v>
      </c>
      <c r="B39" s="123" t="s">
        <v>12</v>
      </c>
      <c r="C39" s="124" t="s">
        <v>384</v>
      </c>
      <c r="D39" s="124" t="s">
        <v>385</v>
      </c>
      <c r="E39" s="124" t="s">
        <v>354</v>
      </c>
      <c r="F39" s="125" t="s">
        <v>386</v>
      </c>
      <c r="G39" s="126" t="s">
        <v>50</v>
      </c>
      <c r="H39" s="126" t="s">
        <v>85</v>
      </c>
      <c r="I39" s="127" t="s">
        <v>85</v>
      </c>
      <c r="J39" s="127" t="s">
        <v>122</v>
      </c>
      <c r="K39" s="128" t="s">
        <v>314</v>
      </c>
      <c r="L39" s="129" t="s">
        <v>285</v>
      </c>
      <c r="M39" s="130">
        <v>7</v>
      </c>
      <c r="N39" s="131">
        <f>IF(M39="","",M39/$E$9)</f>
        <v>0.1076923076923077</v>
      </c>
      <c r="O39" s="131">
        <f t="shared" si="1"/>
        <v>0.17073170731707318</v>
      </c>
      <c r="P39" s="132" t="str">
        <f t="shared" si="2"/>
        <v>участник</v>
      </c>
      <c r="Q39" s="127" t="s">
        <v>267</v>
      </c>
      <c r="R39" s="133" t="s">
        <v>122</v>
      </c>
    </row>
    <row r="40" spans="1:18" s="96" customFormat="1" ht="18.75" x14ac:dyDescent="0.3">
      <c r="A40" s="119">
        <v>31</v>
      </c>
      <c r="B40" s="123" t="s">
        <v>12</v>
      </c>
      <c r="C40" s="124" t="s">
        <v>387</v>
      </c>
      <c r="D40" s="124" t="s">
        <v>137</v>
      </c>
      <c r="E40" s="124" t="s">
        <v>388</v>
      </c>
      <c r="F40" s="125" t="s">
        <v>630</v>
      </c>
      <c r="G40" s="126" t="s">
        <v>50</v>
      </c>
      <c r="H40" s="126" t="s">
        <v>85</v>
      </c>
      <c r="I40" s="127" t="s">
        <v>85</v>
      </c>
      <c r="J40" s="127" t="s">
        <v>122</v>
      </c>
      <c r="K40" s="128" t="s">
        <v>314</v>
      </c>
      <c r="L40" s="129" t="s">
        <v>287</v>
      </c>
      <c r="M40" s="130">
        <v>7</v>
      </c>
      <c r="N40" s="131">
        <f>IF(M40="","",M40/$E$9)</f>
        <v>0.1076923076923077</v>
      </c>
      <c r="O40" s="131">
        <f t="shared" si="1"/>
        <v>0.17073170731707318</v>
      </c>
      <c r="P40" s="132" t="str">
        <f t="shared" si="2"/>
        <v>участник</v>
      </c>
      <c r="Q40" s="127" t="s">
        <v>267</v>
      </c>
      <c r="R40" s="133" t="s">
        <v>122</v>
      </c>
    </row>
    <row r="41" spans="1:18" s="96" customFormat="1" ht="18.75" x14ac:dyDescent="0.3">
      <c r="A41" s="119">
        <v>32</v>
      </c>
      <c r="B41" s="123" t="s">
        <v>12</v>
      </c>
      <c r="C41" s="124" t="s">
        <v>389</v>
      </c>
      <c r="D41" s="124" t="s">
        <v>374</v>
      </c>
      <c r="E41" s="124" t="s">
        <v>390</v>
      </c>
      <c r="F41" s="125" t="s">
        <v>391</v>
      </c>
      <c r="G41" s="126" t="s">
        <v>50</v>
      </c>
      <c r="H41" s="126" t="s">
        <v>85</v>
      </c>
      <c r="I41" s="127" t="s">
        <v>85</v>
      </c>
      <c r="J41" s="127" t="s">
        <v>122</v>
      </c>
      <c r="K41" s="128" t="s">
        <v>314</v>
      </c>
      <c r="L41" s="129" t="s">
        <v>286</v>
      </c>
      <c r="M41" s="130">
        <v>6</v>
      </c>
      <c r="N41" s="131">
        <v>0.11</v>
      </c>
      <c r="O41" s="131">
        <f t="shared" si="1"/>
        <v>0.14634146341463414</v>
      </c>
      <c r="P41" s="132" t="str">
        <f t="shared" si="2"/>
        <v>участник</v>
      </c>
      <c r="Q41" s="127" t="s">
        <v>267</v>
      </c>
      <c r="R41" s="133" t="s">
        <v>122</v>
      </c>
    </row>
    <row r="42" spans="1:18" s="96" customFormat="1" ht="18.75" x14ac:dyDescent="0.3">
      <c r="A42" s="119">
        <v>33</v>
      </c>
      <c r="B42" s="123" t="s">
        <v>12</v>
      </c>
      <c r="C42" s="124" t="s">
        <v>392</v>
      </c>
      <c r="D42" s="124" t="s">
        <v>393</v>
      </c>
      <c r="E42" s="124" t="s">
        <v>164</v>
      </c>
      <c r="F42" s="125" t="s">
        <v>376</v>
      </c>
      <c r="G42" s="126" t="s">
        <v>50</v>
      </c>
      <c r="H42" s="126" t="s">
        <v>85</v>
      </c>
      <c r="I42" s="127" t="s">
        <v>85</v>
      </c>
      <c r="J42" s="127" t="s">
        <v>122</v>
      </c>
      <c r="K42" s="128" t="s">
        <v>314</v>
      </c>
      <c r="L42" s="129" t="s">
        <v>278</v>
      </c>
      <c r="M42" s="130">
        <v>3</v>
      </c>
      <c r="N42" s="131">
        <v>0.05</v>
      </c>
      <c r="O42" s="131">
        <f t="shared" si="1"/>
        <v>7.3170731707317069E-2</v>
      </c>
      <c r="P42" s="132" t="str">
        <f t="shared" si="2"/>
        <v>участник</v>
      </c>
      <c r="Q42" s="127" t="s">
        <v>267</v>
      </c>
      <c r="R42" s="133" t="s">
        <v>122</v>
      </c>
    </row>
    <row r="43" spans="1:18" s="96" customFormat="1" ht="18.75" x14ac:dyDescent="0.3">
      <c r="A43" s="119">
        <v>34</v>
      </c>
      <c r="B43" s="123" t="s">
        <v>12</v>
      </c>
      <c r="C43" s="124" t="s">
        <v>394</v>
      </c>
      <c r="D43" s="124" t="s">
        <v>395</v>
      </c>
      <c r="E43" s="124" t="s">
        <v>61</v>
      </c>
      <c r="F43" s="125" t="s">
        <v>396</v>
      </c>
      <c r="G43" s="126" t="s">
        <v>50</v>
      </c>
      <c r="H43" s="126" t="s">
        <v>85</v>
      </c>
      <c r="I43" s="127" t="s">
        <v>85</v>
      </c>
      <c r="J43" s="127" t="s">
        <v>122</v>
      </c>
      <c r="K43" s="128" t="s">
        <v>264</v>
      </c>
      <c r="L43" s="129" t="s">
        <v>280</v>
      </c>
      <c r="M43" s="130">
        <v>2</v>
      </c>
      <c r="N43" s="131">
        <f t="shared" ref="N43" si="3">IF(M43="","",M43/$E$9)</f>
        <v>3.0769230769230771E-2</v>
      </c>
      <c r="O43" s="131">
        <f t="shared" ref="O43" si="4">IF(M43="","",M43/$K$9)</f>
        <v>4.878048780487805E-2</v>
      </c>
      <c r="P43" s="132" t="str">
        <f t="shared" si="2"/>
        <v>участник</v>
      </c>
      <c r="Q43" s="127" t="s">
        <v>267</v>
      </c>
      <c r="R43" s="133" t="s">
        <v>122</v>
      </c>
    </row>
    <row r="44" spans="1:18" s="96" customFormat="1" ht="18.75" x14ac:dyDescent="0.3"/>
    <row r="45" spans="1:18" s="96" customFormat="1" ht="18.75" x14ac:dyDescent="0.3">
      <c r="B45" s="139" t="s">
        <v>23</v>
      </c>
      <c r="C45" s="140" t="s">
        <v>478</v>
      </c>
      <c r="D45" s="96" t="s">
        <v>480</v>
      </c>
    </row>
    <row r="46" spans="1:18" s="96" customFormat="1" ht="18.75" x14ac:dyDescent="0.3">
      <c r="C46" s="140" t="s">
        <v>477</v>
      </c>
      <c r="D46" s="96" t="s">
        <v>481</v>
      </c>
    </row>
    <row r="47" spans="1:18" s="96" customFormat="1" ht="18.75" x14ac:dyDescent="0.3">
      <c r="D47" s="96" t="s">
        <v>475</v>
      </c>
    </row>
    <row r="48" spans="1:18" s="96" customFormat="1" ht="18.75" x14ac:dyDescent="0.3">
      <c r="D48" s="96" t="s">
        <v>476</v>
      </c>
    </row>
    <row r="49" spans="4:4" s="96" customFormat="1" ht="18.75" x14ac:dyDescent="0.3">
      <c r="D49" s="96" t="s">
        <v>479</v>
      </c>
    </row>
    <row r="50" spans="4:4" s="96" customFormat="1" ht="18.75" x14ac:dyDescent="0.3"/>
  </sheetData>
  <protectedRanges>
    <protectedRange sqref="N11:N43" name="Диапазон1_3_1"/>
    <protectedRange sqref="O11:O43" name="Диапазон1_1_1_1"/>
    <protectedRange sqref="P11:P43" name="Диапазон1_2_1_1_1"/>
  </protectedRanges>
  <autoFilter ref="A10:R10">
    <sortState ref="A11:R59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21" priority="3" stopIfTrue="1">
      <formula>ISBLANK(C4)</formula>
    </cfRule>
  </conditionalFormatting>
  <conditionalFormatting sqref="C8">
    <cfRule type="expression" dxfId="20" priority="2" stopIfTrue="1">
      <formula>ISBLANK(C8)</formula>
    </cfRule>
  </conditionalFormatting>
  <conditionalFormatting sqref="E9">
    <cfRule type="expression" dxfId="19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4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opLeftCell="I17" zoomScaleNormal="100" workbookViewId="0">
      <selection activeCell="B29" sqref="B29:D3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71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COUNTA(M11:M27)</f>
        <v>17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66</v>
      </c>
      <c r="E4" s="16" t="s">
        <v>21</v>
      </c>
      <c r="F4" s="17"/>
      <c r="Q4" s="18" t="s">
        <v>33</v>
      </c>
      <c r="R4" s="19">
        <f>COUNTIF(P11:P27,"победитель")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6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COUNTIF(P11:P27,"участник")</f>
        <v>10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65</v>
      </c>
      <c r="F8" s="17"/>
      <c r="Q8" s="22" t="s">
        <v>31</v>
      </c>
      <c r="R8" s="21">
        <f>(R4+R5)/R2</f>
        <v>0.41176470588235292</v>
      </c>
    </row>
    <row r="9" spans="1:21" x14ac:dyDescent="0.25">
      <c r="C9" s="143" t="s">
        <v>24</v>
      </c>
      <c r="D9" s="143"/>
      <c r="E9" s="14">
        <v>65</v>
      </c>
      <c r="G9" s="18" t="s">
        <v>44</v>
      </c>
      <c r="H9" s="56">
        <f>E9/2</f>
        <v>32.5</v>
      </c>
      <c r="J9" s="23" t="s">
        <v>13</v>
      </c>
      <c r="K9" s="24">
        <f>MAX(M11:M27)</f>
        <v>46</v>
      </c>
      <c r="L9" s="25" t="str">
        <f>IF(K9*100/E9&gt;=50,"победитель","участник")</f>
        <v>победитель</v>
      </c>
      <c r="P9" s="26">
        <f>R8-45%</f>
        <v>-3.823529411764709E-2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592</v>
      </c>
      <c r="D11" s="34" t="s">
        <v>593</v>
      </c>
      <c r="E11" s="34" t="s">
        <v>57</v>
      </c>
      <c r="F11" s="48">
        <v>41335</v>
      </c>
      <c r="G11" s="36" t="s">
        <v>50</v>
      </c>
      <c r="H11" s="36" t="s">
        <v>85</v>
      </c>
      <c r="I11" s="82" t="s">
        <v>85</v>
      </c>
      <c r="J11" s="82" t="s">
        <v>122</v>
      </c>
      <c r="K11" s="41" t="s">
        <v>600</v>
      </c>
      <c r="L11" s="36" t="s">
        <v>594</v>
      </c>
      <c r="M11" s="41">
        <v>46</v>
      </c>
      <c r="N11" s="87">
        <f>IF(M11="", "", M11/$E$9)</f>
        <v>0.70769230769230773</v>
      </c>
      <c r="O11" s="87">
        <f>IF(M11="", "", M11/$K$9)</f>
        <v>1</v>
      </c>
      <c r="P11" s="41" t="str">
        <f>IF(M11="", "", IF($K$9=M11, $L$9, IF(M11&gt;=$H$9, "призер", "участник")))</f>
        <v>победитель</v>
      </c>
      <c r="Q11" s="82" t="s">
        <v>561</v>
      </c>
      <c r="R11" s="82" t="s">
        <v>562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72</v>
      </c>
      <c r="D12" s="34" t="s">
        <v>73</v>
      </c>
      <c r="E12" s="34" t="s">
        <v>94</v>
      </c>
      <c r="F12" s="35" t="s">
        <v>97</v>
      </c>
      <c r="G12" s="36" t="s">
        <v>50</v>
      </c>
      <c r="H12" s="36" t="s">
        <v>85</v>
      </c>
      <c r="I12" s="37" t="s">
        <v>85</v>
      </c>
      <c r="J12" s="37" t="s">
        <v>45</v>
      </c>
      <c r="K12" s="38">
        <v>6</v>
      </c>
      <c r="L12" s="39" t="s">
        <v>107</v>
      </c>
      <c r="M12" s="40">
        <v>38</v>
      </c>
      <c r="N12" s="31">
        <f>IF(M12="","",M12/$E$9)</f>
        <v>0.58461538461538465</v>
      </c>
      <c r="O12" s="31">
        <f>IF(M12="","",M12/$K$9)</f>
        <v>0.82608695652173914</v>
      </c>
      <c r="P12" s="41" t="str">
        <f>IF(M12="","",IF($K$9=M12,$L$9,IF(M12&gt;=$H$9,"призер","участник")))</f>
        <v>призер</v>
      </c>
      <c r="Q12" s="37" t="s">
        <v>93</v>
      </c>
      <c r="R12" s="43" t="s">
        <v>46</v>
      </c>
    </row>
    <row r="13" spans="1:21" x14ac:dyDescent="0.25">
      <c r="A13" s="28">
        <v>3</v>
      </c>
      <c r="B13" s="51" t="s">
        <v>12</v>
      </c>
      <c r="C13" s="34" t="s">
        <v>381</v>
      </c>
      <c r="D13" s="34" t="s">
        <v>596</v>
      </c>
      <c r="E13" s="34" t="s">
        <v>597</v>
      </c>
      <c r="F13" s="48">
        <v>41682</v>
      </c>
      <c r="G13" s="36" t="s">
        <v>50</v>
      </c>
      <c r="H13" s="36" t="s">
        <v>85</v>
      </c>
      <c r="I13" s="82" t="s">
        <v>85</v>
      </c>
      <c r="J13" s="82" t="s">
        <v>122</v>
      </c>
      <c r="K13" s="41" t="s">
        <v>599</v>
      </c>
      <c r="L13" s="36" t="s">
        <v>598</v>
      </c>
      <c r="M13" s="41">
        <v>30</v>
      </c>
      <c r="N13" s="87">
        <f>IF(M13="", "", M13/$E$9)</f>
        <v>0.46153846153846156</v>
      </c>
      <c r="O13" s="87">
        <f>IF(M13="", "", M13/$K$9)</f>
        <v>0.65217391304347827</v>
      </c>
      <c r="P13" s="41" t="s">
        <v>473</v>
      </c>
      <c r="Q13" s="82" t="s">
        <v>561</v>
      </c>
      <c r="R13" s="82" t="s">
        <v>562</v>
      </c>
    </row>
    <row r="14" spans="1:21" x14ac:dyDescent="0.25">
      <c r="A14" s="28">
        <v>4</v>
      </c>
      <c r="B14" s="51" t="s">
        <v>12</v>
      </c>
      <c r="C14" s="34" t="s">
        <v>78</v>
      </c>
      <c r="D14" s="34" t="s">
        <v>79</v>
      </c>
      <c r="E14" s="34" t="s">
        <v>95</v>
      </c>
      <c r="F14" s="44" t="s">
        <v>99</v>
      </c>
      <c r="G14" s="36" t="s">
        <v>50</v>
      </c>
      <c r="H14" s="36" t="s">
        <v>85</v>
      </c>
      <c r="I14" s="45" t="s">
        <v>85</v>
      </c>
      <c r="J14" s="45" t="s">
        <v>45</v>
      </c>
      <c r="K14" s="46">
        <v>6</v>
      </c>
      <c r="L14" s="39" t="s">
        <v>108</v>
      </c>
      <c r="M14" s="40">
        <v>23</v>
      </c>
      <c r="N14" s="31">
        <f>IF(M14="","",M14/$E$9)</f>
        <v>0.35384615384615387</v>
      </c>
      <c r="O14" s="31">
        <f>IF(M14="","",M14/$K$9)</f>
        <v>0.5</v>
      </c>
      <c r="P14" s="41" t="s">
        <v>473</v>
      </c>
      <c r="Q14" s="37" t="s">
        <v>93</v>
      </c>
      <c r="R14" s="43" t="s">
        <v>46</v>
      </c>
    </row>
    <row r="15" spans="1:21" x14ac:dyDescent="0.25">
      <c r="A15" s="28">
        <v>5</v>
      </c>
      <c r="B15" s="51" t="s">
        <v>12</v>
      </c>
      <c r="C15" s="72" t="s">
        <v>373</v>
      </c>
      <c r="D15" s="72" t="s">
        <v>152</v>
      </c>
      <c r="E15" s="72" t="s">
        <v>574</v>
      </c>
      <c r="F15" s="73">
        <v>41495</v>
      </c>
      <c r="G15" s="74" t="s">
        <v>50</v>
      </c>
      <c r="H15" s="74" t="s">
        <v>85</v>
      </c>
      <c r="I15" s="75" t="s">
        <v>85</v>
      </c>
      <c r="J15" s="75" t="s">
        <v>122</v>
      </c>
      <c r="K15" s="76" t="s">
        <v>599</v>
      </c>
      <c r="L15" s="74" t="s">
        <v>575</v>
      </c>
      <c r="M15" s="76">
        <v>23</v>
      </c>
      <c r="N15" s="77">
        <f t="shared" ref="N15:N20" si="0">IF(M15="", "", M15/$E$9)</f>
        <v>0.35384615384615387</v>
      </c>
      <c r="O15" s="77">
        <f t="shared" ref="O15:O20" si="1">IF(M15="", "", M15/$K$9)</f>
        <v>0.5</v>
      </c>
      <c r="P15" s="41" t="s">
        <v>473</v>
      </c>
      <c r="Q15" s="75" t="s">
        <v>561</v>
      </c>
      <c r="R15" s="75" t="s">
        <v>562</v>
      </c>
    </row>
    <row r="16" spans="1:21" x14ac:dyDescent="0.25">
      <c r="A16" s="28">
        <v>6</v>
      </c>
      <c r="B16" s="51" t="s">
        <v>12</v>
      </c>
      <c r="C16" s="72" t="s">
        <v>580</v>
      </c>
      <c r="D16" s="72" t="s">
        <v>581</v>
      </c>
      <c r="E16" s="72" t="s">
        <v>582</v>
      </c>
      <c r="F16" s="73">
        <v>41497</v>
      </c>
      <c r="G16" s="74" t="s">
        <v>50</v>
      </c>
      <c r="H16" s="74" t="s">
        <v>85</v>
      </c>
      <c r="I16" s="75" t="s">
        <v>85</v>
      </c>
      <c r="J16" s="75" t="s">
        <v>122</v>
      </c>
      <c r="K16" s="76" t="s">
        <v>600</v>
      </c>
      <c r="L16" s="74" t="s">
        <v>583</v>
      </c>
      <c r="M16" s="76">
        <v>20</v>
      </c>
      <c r="N16" s="77">
        <f t="shared" si="0"/>
        <v>0.30769230769230771</v>
      </c>
      <c r="O16" s="77">
        <f t="shared" si="1"/>
        <v>0.43478260869565216</v>
      </c>
      <c r="P16" s="41" t="s">
        <v>473</v>
      </c>
      <c r="Q16" s="75" t="s">
        <v>561</v>
      </c>
      <c r="R16" s="75" t="s">
        <v>562</v>
      </c>
    </row>
    <row r="17" spans="1:18" x14ac:dyDescent="0.25">
      <c r="A17" s="28">
        <v>7</v>
      </c>
      <c r="B17" s="51" t="s">
        <v>12</v>
      </c>
      <c r="C17" s="72" t="s">
        <v>588</v>
      </c>
      <c r="D17" s="72" t="s">
        <v>589</v>
      </c>
      <c r="E17" s="72" t="s">
        <v>590</v>
      </c>
      <c r="F17" s="73">
        <v>41183</v>
      </c>
      <c r="G17" s="74" t="s">
        <v>50</v>
      </c>
      <c r="H17" s="74" t="s">
        <v>85</v>
      </c>
      <c r="I17" s="75" t="s">
        <v>85</v>
      </c>
      <c r="J17" s="75" t="s">
        <v>122</v>
      </c>
      <c r="K17" s="76" t="s">
        <v>600</v>
      </c>
      <c r="L17" s="74" t="s">
        <v>591</v>
      </c>
      <c r="M17" s="76">
        <v>20</v>
      </c>
      <c r="N17" s="77">
        <f t="shared" si="0"/>
        <v>0.30769230769230771</v>
      </c>
      <c r="O17" s="77">
        <f t="shared" si="1"/>
        <v>0.43478260869565216</v>
      </c>
      <c r="P17" s="41" t="s">
        <v>473</v>
      </c>
      <c r="Q17" s="75" t="s">
        <v>561</v>
      </c>
      <c r="R17" s="75" t="s">
        <v>562</v>
      </c>
    </row>
    <row r="18" spans="1:18" x14ac:dyDescent="0.25">
      <c r="A18" s="28">
        <v>8</v>
      </c>
      <c r="B18" s="51" t="s">
        <v>12</v>
      </c>
      <c r="C18" s="72" t="s">
        <v>567</v>
      </c>
      <c r="D18" s="72" t="s">
        <v>568</v>
      </c>
      <c r="E18" s="72" t="s">
        <v>469</v>
      </c>
      <c r="F18" s="78">
        <v>41407</v>
      </c>
      <c r="G18" s="74" t="s">
        <v>50</v>
      </c>
      <c r="H18" s="74" t="s">
        <v>85</v>
      </c>
      <c r="I18" s="79" t="s">
        <v>85</v>
      </c>
      <c r="J18" s="79" t="s">
        <v>122</v>
      </c>
      <c r="K18" s="80" t="s">
        <v>599</v>
      </c>
      <c r="L18" s="74" t="s">
        <v>569</v>
      </c>
      <c r="M18" s="76">
        <v>19</v>
      </c>
      <c r="N18" s="77">
        <f t="shared" si="0"/>
        <v>0.29230769230769232</v>
      </c>
      <c r="O18" s="77">
        <f t="shared" si="1"/>
        <v>0.41304347826086957</v>
      </c>
      <c r="P18" s="76" t="str">
        <f>IF(M18="", "", IF($K$9=M18, $L$9, IF(M18&gt;=$H$9, "призер", "участник")))</f>
        <v>участник</v>
      </c>
      <c r="Q18" s="75" t="s">
        <v>561</v>
      </c>
      <c r="R18" s="75" t="s">
        <v>562</v>
      </c>
    </row>
    <row r="19" spans="1:18" x14ac:dyDescent="0.25">
      <c r="A19" s="28">
        <v>9</v>
      </c>
      <c r="B19" s="51" t="s">
        <v>12</v>
      </c>
      <c r="C19" s="72" t="s">
        <v>570</v>
      </c>
      <c r="D19" s="72" t="s">
        <v>571</v>
      </c>
      <c r="E19" s="72" t="s">
        <v>572</v>
      </c>
      <c r="F19" s="73">
        <v>41359</v>
      </c>
      <c r="G19" s="74" t="s">
        <v>50</v>
      </c>
      <c r="H19" s="74" t="s">
        <v>85</v>
      </c>
      <c r="I19" s="75" t="s">
        <v>85</v>
      </c>
      <c r="J19" s="75" t="s">
        <v>122</v>
      </c>
      <c r="K19" s="76" t="s">
        <v>600</v>
      </c>
      <c r="L19" s="74" t="s">
        <v>573</v>
      </c>
      <c r="M19" s="76">
        <v>19</v>
      </c>
      <c r="N19" s="77">
        <f t="shared" si="0"/>
        <v>0.29230769230769232</v>
      </c>
      <c r="O19" s="77">
        <f t="shared" si="1"/>
        <v>0.41304347826086957</v>
      </c>
      <c r="P19" s="76" t="str">
        <f>IF(M19="", "", IF($K$9=M19, $L$9, IF(M19&gt;=$H$9, "призер", "участник")))</f>
        <v>участник</v>
      </c>
      <c r="Q19" s="75" t="s">
        <v>561</v>
      </c>
      <c r="R19" s="75" t="s">
        <v>562</v>
      </c>
    </row>
    <row r="20" spans="1:18" x14ac:dyDescent="0.25">
      <c r="A20" s="28">
        <v>10</v>
      </c>
      <c r="B20" s="51" t="s">
        <v>12</v>
      </c>
      <c r="C20" s="72" t="s">
        <v>586</v>
      </c>
      <c r="D20" s="72" t="s">
        <v>553</v>
      </c>
      <c r="E20" s="72" t="s">
        <v>357</v>
      </c>
      <c r="F20" s="73">
        <v>41248</v>
      </c>
      <c r="G20" s="74" t="s">
        <v>50</v>
      </c>
      <c r="H20" s="74" t="s">
        <v>85</v>
      </c>
      <c r="I20" s="75" t="s">
        <v>85</v>
      </c>
      <c r="J20" s="75" t="s">
        <v>122</v>
      </c>
      <c r="K20" s="76" t="s">
        <v>599</v>
      </c>
      <c r="L20" s="74" t="s">
        <v>587</v>
      </c>
      <c r="M20" s="76">
        <v>18</v>
      </c>
      <c r="N20" s="77">
        <f t="shared" si="0"/>
        <v>0.27692307692307694</v>
      </c>
      <c r="O20" s="77">
        <f t="shared" si="1"/>
        <v>0.39130434782608697</v>
      </c>
      <c r="P20" s="76" t="str">
        <f>IF(M20="", "", IF($K$9=M20, $L$9, IF(M20&gt;=$H$9, "призер", "участник")))</f>
        <v>участник</v>
      </c>
      <c r="Q20" s="75" t="s">
        <v>561</v>
      </c>
      <c r="R20" s="75" t="s">
        <v>562</v>
      </c>
    </row>
    <row r="21" spans="1:18" x14ac:dyDescent="0.25">
      <c r="A21" s="28">
        <v>11</v>
      </c>
      <c r="B21" s="51" t="s">
        <v>12</v>
      </c>
      <c r="C21" s="72" t="s">
        <v>80</v>
      </c>
      <c r="D21" s="72" t="s">
        <v>81</v>
      </c>
      <c r="E21" s="72" t="s">
        <v>96</v>
      </c>
      <c r="F21" s="81" t="s">
        <v>100</v>
      </c>
      <c r="G21" s="74" t="s">
        <v>50</v>
      </c>
      <c r="H21" s="74" t="s">
        <v>85</v>
      </c>
      <c r="I21" s="83" t="s">
        <v>85</v>
      </c>
      <c r="J21" s="83" t="s">
        <v>45</v>
      </c>
      <c r="K21" s="84">
        <v>6</v>
      </c>
      <c r="L21" s="85" t="s">
        <v>110</v>
      </c>
      <c r="M21" s="86">
        <v>17</v>
      </c>
      <c r="N21" s="88">
        <f>IF(M21="","",M21/$E$9)</f>
        <v>0.26153846153846155</v>
      </c>
      <c r="O21" s="88">
        <f>IF(M21="","",M21/$K$9)</f>
        <v>0.36956521739130432</v>
      </c>
      <c r="P21" s="76" t="str">
        <f>IF(M21="","",IF($K$9=M21,$L$9,IF(M21&gt;=$H$9,"призер","участник")))</f>
        <v>участник</v>
      </c>
      <c r="Q21" s="83" t="s">
        <v>93</v>
      </c>
      <c r="R21" s="89" t="s">
        <v>46</v>
      </c>
    </row>
    <row r="22" spans="1:18" x14ac:dyDescent="0.25">
      <c r="A22" s="28">
        <v>12</v>
      </c>
      <c r="B22" s="51" t="s">
        <v>12</v>
      </c>
      <c r="C22" s="72" t="s">
        <v>407</v>
      </c>
      <c r="D22" s="72" t="s">
        <v>593</v>
      </c>
      <c r="E22" s="72" t="s">
        <v>94</v>
      </c>
      <c r="F22" s="73">
        <v>41339</v>
      </c>
      <c r="G22" s="74" t="s">
        <v>50</v>
      </c>
      <c r="H22" s="74" t="s">
        <v>85</v>
      </c>
      <c r="I22" s="75" t="s">
        <v>85</v>
      </c>
      <c r="J22" s="75" t="s">
        <v>122</v>
      </c>
      <c r="K22" s="76" t="s">
        <v>599</v>
      </c>
      <c r="L22" s="74" t="s">
        <v>595</v>
      </c>
      <c r="M22" s="76">
        <v>17</v>
      </c>
      <c r="N22" s="77">
        <f>IF(M22="", "", M22/$E$9)</f>
        <v>0.26153846153846155</v>
      </c>
      <c r="O22" s="77">
        <f>IF(M22="", "", M22/$K$9)</f>
        <v>0.36956521739130432</v>
      </c>
      <c r="P22" s="76" t="str">
        <f>IF(M22="", "", IF($K$9=M22, $L$9, IF(M22&gt;=$H$9, "призер", "участник")))</f>
        <v>участник</v>
      </c>
      <c r="Q22" s="75" t="s">
        <v>561</v>
      </c>
      <c r="R22" s="75" t="s">
        <v>562</v>
      </c>
    </row>
    <row r="23" spans="1:18" x14ac:dyDescent="0.25">
      <c r="A23" s="28">
        <v>13</v>
      </c>
      <c r="B23" s="51" t="s">
        <v>12</v>
      </c>
      <c r="C23" s="72" t="s">
        <v>576</v>
      </c>
      <c r="D23" s="72" t="s">
        <v>577</v>
      </c>
      <c r="E23" s="72" t="s">
        <v>578</v>
      </c>
      <c r="F23" s="73">
        <v>41533</v>
      </c>
      <c r="G23" s="74" t="s">
        <v>50</v>
      </c>
      <c r="H23" s="74" t="s">
        <v>85</v>
      </c>
      <c r="I23" s="75" t="s">
        <v>85</v>
      </c>
      <c r="J23" s="75" t="s">
        <v>122</v>
      </c>
      <c r="K23" s="76" t="s">
        <v>600</v>
      </c>
      <c r="L23" s="74" t="s">
        <v>579</v>
      </c>
      <c r="M23" s="76">
        <v>14</v>
      </c>
      <c r="N23" s="77">
        <f>IF(M23="", "", M23/$E$9)</f>
        <v>0.2153846153846154</v>
      </c>
      <c r="O23" s="77">
        <f>IF(M23="", "", M23/$K$9)</f>
        <v>0.30434782608695654</v>
      </c>
      <c r="P23" s="76" t="str">
        <f>IF(M23="", "", IF($K$9=M23, $L$9, IF(M23&gt;=$H$9, "призер", "участник")))</f>
        <v>участник</v>
      </c>
      <c r="Q23" s="75" t="s">
        <v>561</v>
      </c>
      <c r="R23" s="75" t="s">
        <v>562</v>
      </c>
    </row>
    <row r="24" spans="1:18" x14ac:dyDescent="0.25">
      <c r="A24" s="28">
        <v>14</v>
      </c>
      <c r="B24" s="51" t="s">
        <v>12</v>
      </c>
      <c r="C24" s="72" t="s">
        <v>584</v>
      </c>
      <c r="D24" s="72" t="s">
        <v>217</v>
      </c>
      <c r="E24" s="72" t="s">
        <v>156</v>
      </c>
      <c r="F24" s="73">
        <v>41317</v>
      </c>
      <c r="G24" s="74" t="s">
        <v>50</v>
      </c>
      <c r="H24" s="74" t="s">
        <v>85</v>
      </c>
      <c r="I24" s="75" t="s">
        <v>85</v>
      </c>
      <c r="J24" s="75" t="s">
        <v>122</v>
      </c>
      <c r="K24" s="76" t="s">
        <v>600</v>
      </c>
      <c r="L24" s="74" t="s">
        <v>585</v>
      </c>
      <c r="M24" s="76">
        <v>13</v>
      </c>
      <c r="N24" s="77">
        <f>IF(M24="", "", M24/$E$9)</f>
        <v>0.2</v>
      </c>
      <c r="O24" s="77">
        <f>IF(M24="", "", M24/$K$9)</f>
        <v>0.28260869565217389</v>
      </c>
      <c r="P24" s="76" t="str">
        <f>IF(M24="", "", IF($K$9=M24, $L$9, IF(M24&gt;=$H$9, "призер", "участник")))</f>
        <v>участник</v>
      </c>
      <c r="Q24" s="75" t="s">
        <v>561</v>
      </c>
      <c r="R24" s="75" t="s">
        <v>562</v>
      </c>
    </row>
    <row r="25" spans="1:18" x14ac:dyDescent="0.25">
      <c r="A25" s="28">
        <v>15</v>
      </c>
      <c r="B25" s="51" t="s">
        <v>12</v>
      </c>
      <c r="C25" s="72" t="s">
        <v>556</v>
      </c>
      <c r="D25" s="72" t="s">
        <v>557</v>
      </c>
      <c r="E25" s="72" t="s">
        <v>558</v>
      </c>
      <c r="F25" s="73">
        <v>41271</v>
      </c>
      <c r="G25" s="74" t="s">
        <v>559</v>
      </c>
      <c r="H25" s="74" t="s">
        <v>85</v>
      </c>
      <c r="I25" s="75" t="s">
        <v>85</v>
      </c>
      <c r="J25" s="75" t="s">
        <v>122</v>
      </c>
      <c r="K25" s="76" t="s">
        <v>599</v>
      </c>
      <c r="L25" s="74" t="s">
        <v>560</v>
      </c>
      <c r="M25" s="76">
        <v>12</v>
      </c>
      <c r="N25" s="77">
        <f>IF(M25="", "", M25/$E$9)</f>
        <v>0.18461538461538463</v>
      </c>
      <c r="O25" s="77">
        <f>IF(M25="", "", M25/$K$9)</f>
        <v>0.2608695652173913</v>
      </c>
      <c r="P25" s="76" t="str">
        <f>IF(M25="", "", IF($K$9=M25, $L$9, IF(M25&gt;=$H$9, "призер", "участник")))</f>
        <v>участник</v>
      </c>
      <c r="Q25" s="75" t="s">
        <v>561</v>
      </c>
      <c r="R25" s="75" t="s">
        <v>562</v>
      </c>
    </row>
    <row r="26" spans="1:18" x14ac:dyDescent="0.25">
      <c r="A26" s="28">
        <v>16</v>
      </c>
      <c r="B26" s="51" t="s">
        <v>12</v>
      </c>
      <c r="C26" s="72" t="s">
        <v>563</v>
      </c>
      <c r="D26" s="72" t="s">
        <v>564</v>
      </c>
      <c r="E26" s="72" t="s">
        <v>565</v>
      </c>
      <c r="F26" s="73">
        <v>40985</v>
      </c>
      <c r="G26" s="74" t="s">
        <v>50</v>
      </c>
      <c r="H26" s="74" t="s">
        <v>85</v>
      </c>
      <c r="I26" s="75" t="s">
        <v>85</v>
      </c>
      <c r="J26" s="75" t="s">
        <v>122</v>
      </c>
      <c r="K26" s="76" t="s">
        <v>599</v>
      </c>
      <c r="L26" s="74" t="s">
        <v>566</v>
      </c>
      <c r="M26" s="76">
        <v>11</v>
      </c>
      <c r="N26" s="77">
        <f>IF(M26="", "", M26/$E$9)</f>
        <v>0.16923076923076924</v>
      </c>
      <c r="O26" s="77">
        <f>IF(M26="", "", M26/$K$9)</f>
        <v>0.2391304347826087</v>
      </c>
      <c r="P26" s="76" t="str">
        <f>IF(M26="", "", IF($K$9=M26, $L$9, IF(M26&gt;=$H$9, "призер", "участник")))</f>
        <v>участник</v>
      </c>
      <c r="Q26" s="75" t="s">
        <v>561</v>
      </c>
      <c r="R26" s="75" t="s">
        <v>562</v>
      </c>
    </row>
    <row r="27" spans="1:18" x14ac:dyDescent="0.25">
      <c r="A27" s="28">
        <v>17</v>
      </c>
      <c r="B27" s="51" t="s">
        <v>12</v>
      </c>
      <c r="C27" s="72" t="s">
        <v>74</v>
      </c>
      <c r="D27" s="72" t="s">
        <v>75</v>
      </c>
      <c r="E27" s="72" t="s">
        <v>76</v>
      </c>
      <c r="F27" s="81" t="s">
        <v>98</v>
      </c>
      <c r="G27" s="74" t="s">
        <v>50</v>
      </c>
      <c r="H27" s="74" t="s">
        <v>85</v>
      </c>
      <c r="I27" s="83" t="s">
        <v>85</v>
      </c>
      <c r="J27" s="83" t="s">
        <v>45</v>
      </c>
      <c r="K27" s="84">
        <v>6</v>
      </c>
      <c r="L27" s="85" t="s">
        <v>109</v>
      </c>
      <c r="M27" s="86">
        <v>10</v>
      </c>
      <c r="N27" s="88">
        <f>IF(M27="","",M27/$E$9)</f>
        <v>0.15384615384615385</v>
      </c>
      <c r="O27" s="88">
        <f>IF(M27="","",M27/$K$9)</f>
        <v>0.21739130434782608</v>
      </c>
      <c r="P27" s="76" t="str">
        <f>IF(M27="","",IF($K$9=M27,$L$9,IF(M27&gt;=$H$9,"призер","участник")))</f>
        <v>участник</v>
      </c>
      <c r="Q27" s="83" t="s">
        <v>93</v>
      </c>
      <c r="R27" s="89" t="s">
        <v>46</v>
      </c>
    </row>
    <row r="29" spans="1:18" ht="15.75" x14ac:dyDescent="0.25">
      <c r="B29" s="33" t="s">
        <v>23</v>
      </c>
      <c r="C29" s="67" t="s">
        <v>478</v>
      </c>
      <c r="D29" s="10" t="s">
        <v>480</v>
      </c>
    </row>
    <row r="30" spans="1:18" ht="15.75" x14ac:dyDescent="0.25">
      <c r="C30" s="67" t="s">
        <v>477</v>
      </c>
      <c r="D30" s="10" t="s">
        <v>481</v>
      </c>
    </row>
    <row r="31" spans="1:18" x14ac:dyDescent="0.25">
      <c r="D31" s="10" t="s">
        <v>475</v>
      </c>
    </row>
    <row r="32" spans="1:18" x14ac:dyDescent="0.25">
      <c r="D32" s="10" t="s">
        <v>476</v>
      </c>
    </row>
    <row r="33" spans="4:4" x14ac:dyDescent="0.25">
      <c r="D33" s="10" t="s">
        <v>479</v>
      </c>
    </row>
  </sheetData>
  <protectedRanges>
    <protectedRange sqref="N11:N27" name="Диапазон1_3_1"/>
    <protectedRange sqref="O11:O27" name="Диапазон1_1_1_1"/>
    <protectedRange sqref="P11:P27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18" priority="3" stopIfTrue="1">
      <formula>ISBLANK(C4)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C11:F11 B10:F10 C15:F15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A20" zoomScaleNormal="100" workbookViewId="0">
      <selection activeCell="B35" sqref="B35:D3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77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v>23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66</v>
      </c>
      <c r="E4" s="16" t="s">
        <v>21</v>
      </c>
      <c r="F4" s="17"/>
      <c r="Q4" s="18" t="s">
        <v>33</v>
      </c>
      <c r="R4" s="19">
        <f>COUNTIF(P11:P17,"победитель")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v>18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65</v>
      </c>
      <c r="F8" s="17"/>
      <c r="Q8" s="22" t="s">
        <v>31</v>
      </c>
      <c r="R8" s="21">
        <f>(R4+R5)/R2</f>
        <v>0.43478260869565216</v>
      </c>
    </row>
    <row r="9" spans="1:21" x14ac:dyDescent="0.25">
      <c r="C9" s="143" t="s">
        <v>24</v>
      </c>
      <c r="D9" s="143"/>
      <c r="E9" s="14">
        <v>78</v>
      </c>
      <c r="G9" s="18" t="s">
        <v>44</v>
      </c>
      <c r="H9" s="56">
        <f>E9/2</f>
        <v>39</v>
      </c>
      <c r="J9" s="23" t="s">
        <v>13</v>
      </c>
      <c r="K9" s="24">
        <f>MAX(M11:M17)</f>
        <v>41</v>
      </c>
      <c r="L9" s="25" t="str">
        <f>IF(K9*100/E9&gt;=50,"победитель","участник")</f>
        <v>победитель</v>
      </c>
      <c r="P9" s="26">
        <f>R8-45%</f>
        <v>-1.5217391304347849E-2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x14ac:dyDescent="0.25">
      <c r="A11" s="28">
        <v>1</v>
      </c>
      <c r="B11" s="51" t="s">
        <v>12</v>
      </c>
      <c r="C11" s="34" t="s">
        <v>151</v>
      </c>
      <c r="D11" s="34" t="s">
        <v>152</v>
      </c>
      <c r="E11" s="34" t="s">
        <v>153</v>
      </c>
      <c r="F11" s="58" t="s">
        <v>194</v>
      </c>
      <c r="G11" s="36" t="s">
        <v>50</v>
      </c>
      <c r="H11" s="36" t="s">
        <v>85</v>
      </c>
      <c r="I11" s="36" t="s">
        <v>85</v>
      </c>
      <c r="J11" s="37" t="s">
        <v>122</v>
      </c>
      <c r="K11" s="38" t="s">
        <v>144</v>
      </c>
      <c r="L11" s="39" t="s">
        <v>120</v>
      </c>
      <c r="M11" s="40">
        <v>41</v>
      </c>
      <c r="N11" s="31">
        <f t="shared" ref="N11:N33" si="0">IF(M11="","",M11/$E$9)</f>
        <v>0.52564102564102566</v>
      </c>
      <c r="O11" s="31">
        <f t="shared" ref="O11:O33" si="1">IF(M11="","",M11/$K$9)</f>
        <v>1</v>
      </c>
      <c r="P11" s="41" t="str">
        <f t="shared" ref="P11:P33" si="2">IF(M11="","",IF($K$9=M11,$L$9,IF(M11&gt;=$H$9,"призер","участник")))</f>
        <v>победитель</v>
      </c>
      <c r="Q11" s="37" t="s">
        <v>123</v>
      </c>
      <c r="R11" s="43" t="s">
        <v>122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195</v>
      </c>
      <c r="D12" s="34" t="s">
        <v>196</v>
      </c>
      <c r="E12" s="34" t="s">
        <v>197</v>
      </c>
      <c r="F12" s="58" t="s">
        <v>198</v>
      </c>
      <c r="G12" s="36" t="s">
        <v>50</v>
      </c>
      <c r="H12" s="36" t="s">
        <v>85</v>
      </c>
      <c r="I12" s="36" t="s">
        <v>85</v>
      </c>
      <c r="J12" s="37" t="s">
        <v>45</v>
      </c>
      <c r="K12" s="38">
        <v>7</v>
      </c>
      <c r="L12" s="39" t="s">
        <v>248</v>
      </c>
      <c r="M12" s="40">
        <v>40</v>
      </c>
      <c r="N12" s="31">
        <f t="shared" si="0"/>
        <v>0.51282051282051277</v>
      </c>
      <c r="O12" s="31">
        <f t="shared" si="1"/>
        <v>0.97560975609756095</v>
      </c>
      <c r="P12" s="41" t="str">
        <f t="shared" si="2"/>
        <v>призер</v>
      </c>
      <c r="Q12" s="37" t="s">
        <v>199</v>
      </c>
      <c r="R12" s="43" t="s">
        <v>46</v>
      </c>
    </row>
    <row r="13" spans="1:21" x14ac:dyDescent="0.25">
      <c r="A13" s="28">
        <v>3</v>
      </c>
      <c r="B13" s="51" t="s">
        <v>12</v>
      </c>
      <c r="C13" s="34" t="s">
        <v>200</v>
      </c>
      <c r="D13" s="34" t="s">
        <v>201</v>
      </c>
      <c r="E13" s="34" t="s">
        <v>56</v>
      </c>
      <c r="F13" s="58" t="s">
        <v>202</v>
      </c>
      <c r="G13" s="36" t="s">
        <v>50</v>
      </c>
      <c r="H13" s="36" t="s">
        <v>85</v>
      </c>
      <c r="I13" s="36" t="s">
        <v>85</v>
      </c>
      <c r="J13" s="37" t="s">
        <v>45</v>
      </c>
      <c r="K13" s="38">
        <v>7</v>
      </c>
      <c r="L13" s="39" t="s">
        <v>249</v>
      </c>
      <c r="M13" s="40">
        <v>39</v>
      </c>
      <c r="N13" s="31">
        <f t="shared" si="0"/>
        <v>0.5</v>
      </c>
      <c r="O13" s="31">
        <f t="shared" si="1"/>
        <v>0.95121951219512191</v>
      </c>
      <c r="P13" s="41" t="str">
        <f t="shared" si="2"/>
        <v>призер</v>
      </c>
      <c r="Q13" s="37" t="s">
        <v>199</v>
      </c>
      <c r="R13" s="43" t="s">
        <v>46</v>
      </c>
    </row>
    <row r="14" spans="1:21" x14ac:dyDescent="0.25">
      <c r="A14" s="28">
        <v>4</v>
      </c>
      <c r="B14" s="51" t="s">
        <v>12</v>
      </c>
      <c r="C14" s="60" t="s">
        <v>124</v>
      </c>
      <c r="D14" s="60" t="s">
        <v>125</v>
      </c>
      <c r="E14" s="60" t="s">
        <v>126</v>
      </c>
      <c r="F14" s="61" t="s">
        <v>239</v>
      </c>
      <c r="G14" s="36" t="s">
        <v>50</v>
      </c>
      <c r="H14" s="36" t="s">
        <v>85</v>
      </c>
      <c r="I14" s="36" t="s">
        <v>85</v>
      </c>
      <c r="J14" s="37" t="s">
        <v>122</v>
      </c>
      <c r="K14" s="38" t="s">
        <v>135</v>
      </c>
      <c r="L14" s="39" t="s">
        <v>111</v>
      </c>
      <c r="M14" s="40">
        <v>39</v>
      </c>
      <c r="N14" s="31">
        <f t="shared" si="0"/>
        <v>0.5</v>
      </c>
      <c r="O14" s="31">
        <f t="shared" si="1"/>
        <v>0.95121951219512191</v>
      </c>
      <c r="P14" s="41" t="str">
        <f t="shared" si="2"/>
        <v>призер</v>
      </c>
      <c r="Q14" s="37" t="s">
        <v>123</v>
      </c>
      <c r="R14" s="43" t="s">
        <v>122</v>
      </c>
    </row>
    <row r="15" spans="1:21" x14ac:dyDescent="0.25">
      <c r="A15" s="28">
        <v>5</v>
      </c>
      <c r="B15" s="51" t="s">
        <v>12</v>
      </c>
      <c r="C15" s="60" t="s">
        <v>130</v>
      </c>
      <c r="D15" s="60" t="s">
        <v>131</v>
      </c>
      <c r="E15" s="60" t="s">
        <v>132</v>
      </c>
      <c r="F15" s="62" t="s">
        <v>157</v>
      </c>
      <c r="G15" s="36" t="s">
        <v>50</v>
      </c>
      <c r="H15" s="36" t="s">
        <v>85</v>
      </c>
      <c r="I15" s="36" t="s">
        <v>85</v>
      </c>
      <c r="J15" s="37" t="s">
        <v>122</v>
      </c>
      <c r="K15" s="38" t="s">
        <v>135</v>
      </c>
      <c r="L15" s="39" t="s">
        <v>113</v>
      </c>
      <c r="M15" s="40">
        <v>39</v>
      </c>
      <c r="N15" s="31">
        <f t="shared" si="0"/>
        <v>0.5</v>
      </c>
      <c r="O15" s="31">
        <f t="shared" si="1"/>
        <v>0.95121951219512191</v>
      </c>
      <c r="P15" s="41" t="str">
        <f t="shared" si="2"/>
        <v>призер</v>
      </c>
      <c r="Q15" s="37" t="s">
        <v>123</v>
      </c>
      <c r="R15" s="43" t="s">
        <v>122</v>
      </c>
    </row>
    <row r="16" spans="1:21" x14ac:dyDescent="0.25">
      <c r="A16" s="28">
        <v>6</v>
      </c>
      <c r="B16" s="51" t="s">
        <v>12</v>
      </c>
      <c r="C16" s="34" t="s">
        <v>203</v>
      </c>
      <c r="D16" s="34" t="s">
        <v>204</v>
      </c>
      <c r="E16" s="34" t="s">
        <v>205</v>
      </c>
      <c r="F16" s="58" t="s">
        <v>206</v>
      </c>
      <c r="G16" s="36" t="s">
        <v>50</v>
      </c>
      <c r="H16" s="36" t="s">
        <v>85</v>
      </c>
      <c r="I16" s="36" t="s">
        <v>85</v>
      </c>
      <c r="J16" s="37" t="s">
        <v>45</v>
      </c>
      <c r="K16" s="38">
        <v>7</v>
      </c>
      <c r="L16" s="39" t="s">
        <v>250</v>
      </c>
      <c r="M16" s="40">
        <v>31</v>
      </c>
      <c r="N16" s="31">
        <f t="shared" si="0"/>
        <v>0.39743589743589741</v>
      </c>
      <c r="O16" s="31">
        <f t="shared" si="1"/>
        <v>0.75609756097560976</v>
      </c>
      <c r="P16" s="41" t="s">
        <v>473</v>
      </c>
      <c r="Q16" s="37" t="s">
        <v>199</v>
      </c>
      <c r="R16" s="43" t="s">
        <v>46</v>
      </c>
    </row>
    <row r="17" spans="1:18" x14ac:dyDescent="0.25">
      <c r="A17" s="28">
        <v>7</v>
      </c>
      <c r="B17" s="51" t="s">
        <v>12</v>
      </c>
      <c r="C17" s="34" t="s">
        <v>207</v>
      </c>
      <c r="D17" s="34" t="s">
        <v>208</v>
      </c>
      <c r="E17" s="34" t="s">
        <v>56</v>
      </c>
      <c r="F17" s="58" t="s">
        <v>209</v>
      </c>
      <c r="G17" s="36" t="s">
        <v>50</v>
      </c>
      <c r="H17" s="36" t="s">
        <v>85</v>
      </c>
      <c r="I17" s="36" t="s">
        <v>85</v>
      </c>
      <c r="J17" s="37" t="s">
        <v>45</v>
      </c>
      <c r="K17" s="38">
        <v>7</v>
      </c>
      <c r="L17" s="39" t="s">
        <v>251</v>
      </c>
      <c r="M17" s="40">
        <v>29.5</v>
      </c>
      <c r="N17" s="31">
        <f t="shared" si="0"/>
        <v>0.37820512820512819</v>
      </c>
      <c r="O17" s="31">
        <f t="shared" si="1"/>
        <v>0.71951219512195119</v>
      </c>
      <c r="P17" s="41" t="s">
        <v>473</v>
      </c>
      <c r="Q17" s="37" t="s">
        <v>199</v>
      </c>
      <c r="R17" s="43" t="s">
        <v>46</v>
      </c>
    </row>
    <row r="18" spans="1:18" x14ac:dyDescent="0.25">
      <c r="A18" s="28">
        <v>8</v>
      </c>
      <c r="B18" s="51" t="s">
        <v>12</v>
      </c>
      <c r="C18" s="34" t="s">
        <v>136</v>
      </c>
      <c r="D18" s="34" t="s">
        <v>137</v>
      </c>
      <c r="E18" s="34" t="s">
        <v>138</v>
      </c>
      <c r="F18" s="58" t="s">
        <v>240</v>
      </c>
      <c r="G18" s="36" t="s">
        <v>50</v>
      </c>
      <c r="H18" s="36" t="s">
        <v>85</v>
      </c>
      <c r="I18" s="36" t="s">
        <v>85</v>
      </c>
      <c r="J18" s="37" t="s">
        <v>122</v>
      </c>
      <c r="K18" s="38" t="s">
        <v>135</v>
      </c>
      <c r="L18" s="39" t="s">
        <v>115</v>
      </c>
      <c r="M18" s="40">
        <v>24.5</v>
      </c>
      <c r="N18" s="31">
        <f t="shared" si="0"/>
        <v>0.3141025641025641</v>
      </c>
      <c r="O18" s="31">
        <f t="shared" si="1"/>
        <v>0.59756097560975607</v>
      </c>
      <c r="P18" s="41" t="s">
        <v>473</v>
      </c>
      <c r="Q18" s="37" t="s">
        <v>123</v>
      </c>
      <c r="R18" s="43" t="s">
        <v>122</v>
      </c>
    </row>
    <row r="19" spans="1:18" s="32" customFormat="1" ht="12.95" customHeight="1" x14ac:dyDescent="0.2">
      <c r="A19" s="28">
        <v>9</v>
      </c>
      <c r="B19" s="51" t="s">
        <v>12</v>
      </c>
      <c r="C19" s="34" t="s">
        <v>210</v>
      </c>
      <c r="D19" s="34" t="s">
        <v>208</v>
      </c>
      <c r="E19" s="34" t="s">
        <v>211</v>
      </c>
      <c r="F19" s="58" t="s">
        <v>212</v>
      </c>
      <c r="G19" s="36" t="s">
        <v>50</v>
      </c>
      <c r="H19" s="36" t="s">
        <v>85</v>
      </c>
      <c r="I19" s="36" t="s">
        <v>85</v>
      </c>
      <c r="J19" s="37" t="s">
        <v>45</v>
      </c>
      <c r="K19" s="38">
        <v>7</v>
      </c>
      <c r="L19" s="39" t="s">
        <v>252</v>
      </c>
      <c r="M19" s="40">
        <v>24</v>
      </c>
      <c r="N19" s="31">
        <f t="shared" si="0"/>
        <v>0.30769230769230771</v>
      </c>
      <c r="O19" s="31">
        <f t="shared" si="1"/>
        <v>0.58536585365853655</v>
      </c>
      <c r="P19" s="41" t="s">
        <v>473</v>
      </c>
      <c r="Q19" s="37" t="s">
        <v>199</v>
      </c>
      <c r="R19" s="43" t="s">
        <v>46</v>
      </c>
    </row>
    <row r="20" spans="1:18" x14ac:dyDescent="0.25">
      <c r="A20" s="28">
        <v>10</v>
      </c>
      <c r="B20" s="51" t="s">
        <v>12</v>
      </c>
      <c r="C20" s="34" t="s">
        <v>139</v>
      </c>
      <c r="D20" s="34" t="s">
        <v>140</v>
      </c>
      <c r="E20" s="34" t="s">
        <v>141</v>
      </c>
      <c r="F20" s="58" t="s">
        <v>241</v>
      </c>
      <c r="G20" s="36" t="s">
        <v>50</v>
      </c>
      <c r="H20" s="36" t="s">
        <v>85</v>
      </c>
      <c r="I20" s="36" t="s">
        <v>85</v>
      </c>
      <c r="J20" s="37" t="s">
        <v>122</v>
      </c>
      <c r="K20" s="38" t="s">
        <v>135</v>
      </c>
      <c r="L20" s="39" t="s">
        <v>116</v>
      </c>
      <c r="M20" s="40">
        <v>22</v>
      </c>
      <c r="N20" s="31">
        <f t="shared" si="0"/>
        <v>0.28205128205128205</v>
      </c>
      <c r="O20" s="31">
        <f t="shared" si="1"/>
        <v>0.53658536585365857</v>
      </c>
      <c r="P20" s="41" t="s">
        <v>473</v>
      </c>
      <c r="Q20" s="37" t="s">
        <v>123</v>
      </c>
      <c r="R20" s="43" t="s">
        <v>122</v>
      </c>
    </row>
    <row r="21" spans="1:18" x14ac:dyDescent="0.25">
      <c r="A21" s="28">
        <v>11</v>
      </c>
      <c r="B21" s="51" t="s">
        <v>12</v>
      </c>
      <c r="C21" s="34" t="s">
        <v>142</v>
      </c>
      <c r="D21" s="34" t="s">
        <v>143</v>
      </c>
      <c r="E21" s="34" t="s">
        <v>57</v>
      </c>
      <c r="F21" s="58" t="s">
        <v>242</v>
      </c>
      <c r="G21" s="36" t="s">
        <v>50</v>
      </c>
      <c r="H21" s="36" t="s">
        <v>85</v>
      </c>
      <c r="I21" s="36" t="s">
        <v>85</v>
      </c>
      <c r="J21" s="37" t="s">
        <v>122</v>
      </c>
      <c r="K21" s="38" t="s">
        <v>144</v>
      </c>
      <c r="L21" s="39" t="s">
        <v>117</v>
      </c>
      <c r="M21" s="40">
        <v>19.5</v>
      </c>
      <c r="N21" s="31">
        <f t="shared" si="0"/>
        <v>0.25</v>
      </c>
      <c r="O21" s="31">
        <f t="shared" si="1"/>
        <v>0.47560975609756095</v>
      </c>
      <c r="P21" s="41" t="str">
        <f t="shared" si="2"/>
        <v>участник</v>
      </c>
      <c r="Q21" s="37" t="s">
        <v>123</v>
      </c>
      <c r="R21" s="43" t="s">
        <v>122</v>
      </c>
    </row>
    <row r="22" spans="1:18" x14ac:dyDescent="0.25">
      <c r="A22" s="28">
        <v>12</v>
      </c>
      <c r="B22" s="51" t="s">
        <v>12</v>
      </c>
      <c r="C22" s="34" t="s">
        <v>213</v>
      </c>
      <c r="D22" s="34" t="s">
        <v>82</v>
      </c>
      <c r="E22" s="34" t="s">
        <v>214</v>
      </c>
      <c r="F22" s="58" t="s">
        <v>215</v>
      </c>
      <c r="G22" s="36" t="s">
        <v>50</v>
      </c>
      <c r="H22" s="36" t="s">
        <v>85</v>
      </c>
      <c r="I22" s="36" t="s">
        <v>85</v>
      </c>
      <c r="J22" s="37" t="s">
        <v>45</v>
      </c>
      <c r="K22" s="38">
        <v>7</v>
      </c>
      <c r="L22" s="39" t="s">
        <v>253</v>
      </c>
      <c r="M22" s="40">
        <v>18</v>
      </c>
      <c r="N22" s="31">
        <f t="shared" si="0"/>
        <v>0.23076923076923078</v>
      </c>
      <c r="O22" s="31">
        <f t="shared" si="1"/>
        <v>0.43902439024390244</v>
      </c>
      <c r="P22" s="41" t="str">
        <f t="shared" si="2"/>
        <v>участник</v>
      </c>
      <c r="Q22" s="37" t="s">
        <v>199</v>
      </c>
      <c r="R22" s="43" t="s">
        <v>46</v>
      </c>
    </row>
    <row r="23" spans="1:18" x14ac:dyDescent="0.25">
      <c r="A23" s="28">
        <v>13</v>
      </c>
      <c r="B23" s="51" t="s">
        <v>12</v>
      </c>
      <c r="C23" s="34" t="s">
        <v>154</v>
      </c>
      <c r="D23" s="34" t="s">
        <v>155</v>
      </c>
      <c r="E23" s="34" t="s">
        <v>156</v>
      </c>
      <c r="F23" s="58" t="s">
        <v>243</v>
      </c>
      <c r="G23" s="36" t="s">
        <v>50</v>
      </c>
      <c r="H23" s="36" t="s">
        <v>85</v>
      </c>
      <c r="I23" s="36" t="s">
        <v>85</v>
      </c>
      <c r="J23" s="37" t="s">
        <v>122</v>
      </c>
      <c r="K23" s="38" t="s">
        <v>144</v>
      </c>
      <c r="L23" s="39" t="s">
        <v>121</v>
      </c>
      <c r="M23" s="40">
        <v>17.5</v>
      </c>
      <c r="N23" s="31">
        <f t="shared" si="0"/>
        <v>0.22435897435897437</v>
      </c>
      <c r="O23" s="31">
        <f t="shared" si="1"/>
        <v>0.42682926829268292</v>
      </c>
      <c r="P23" s="41" t="str">
        <f t="shared" si="2"/>
        <v>участник</v>
      </c>
      <c r="Q23" s="37" t="s">
        <v>123</v>
      </c>
      <c r="R23" s="43" t="s">
        <v>122</v>
      </c>
    </row>
    <row r="24" spans="1:18" x14ac:dyDescent="0.25">
      <c r="A24" s="28">
        <v>14</v>
      </c>
      <c r="B24" s="51" t="s">
        <v>12</v>
      </c>
      <c r="C24" s="60" t="s">
        <v>133</v>
      </c>
      <c r="D24" s="60" t="s">
        <v>134</v>
      </c>
      <c r="E24" s="60" t="s">
        <v>64</v>
      </c>
      <c r="F24" s="61" t="s">
        <v>244</v>
      </c>
      <c r="G24" s="36" t="s">
        <v>50</v>
      </c>
      <c r="H24" s="36" t="s">
        <v>85</v>
      </c>
      <c r="I24" s="36" t="s">
        <v>85</v>
      </c>
      <c r="J24" s="37" t="s">
        <v>122</v>
      </c>
      <c r="K24" s="38" t="s">
        <v>135</v>
      </c>
      <c r="L24" s="39" t="s">
        <v>114</v>
      </c>
      <c r="M24" s="40">
        <v>17.5</v>
      </c>
      <c r="N24" s="31">
        <f t="shared" si="0"/>
        <v>0.22435897435897437</v>
      </c>
      <c r="O24" s="31">
        <f t="shared" si="1"/>
        <v>0.42682926829268292</v>
      </c>
      <c r="P24" s="41" t="str">
        <f t="shared" si="2"/>
        <v>участник</v>
      </c>
      <c r="Q24" s="37" t="s">
        <v>123</v>
      </c>
      <c r="R24" s="43" t="s">
        <v>122</v>
      </c>
    </row>
    <row r="25" spans="1:18" x14ac:dyDescent="0.25">
      <c r="A25" s="28">
        <v>15</v>
      </c>
      <c r="B25" s="51" t="s">
        <v>12</v>
      </c>
      <c r="C25" s="63" t="s">
        <v>216</v>
      </c>
      <c r="D25" s="63" t="s">
        <v>217</v>
      </c>
      <c r="E25" s="63" t="s">
        <v>218</v>
      </c>
      <c r="F25" s="58" t="s">
        <v>219</v>
      </c>
      <c r="G25" s="64" t="s">
        <v>50</v>
      </c>
      <c r="H25" s="36" t="s">
        <v>85</v>
      </c>
      <c r="I25" s="36" t="s">
        <v>85</v>
      </c>
      <c r="J25" s="37" t="s">
        <v>45</v>
      </c>
      <c r="K25" s="38">
        <v>7</v>
      </c>
      <c r="L25" s="39" t="s">
        <v>254</v>
      </c>
      <c r="M25" s="40">
        <v>16.5</v>
      </c>
      <c r="N25" s="31">
        <f t="shared" si="0"/>
        <v>0.21153846153846154</v>
      </c>
      <c r="O25" s="31">
        <f t="shared" si="1"/>
        <v>0.40243902439024393</v>
      </c>
      <c r="P25" s="41" t="str">
        <f t="shared" si="2"/>
        <v>участник</v>
      </c>
      <c r="Q25" s="37" t="s">
        <v>199</v>
      </c>
      <c r="R25" s="43" t="s">
        <v>46</v>
      </c>
    </row>
    <row r="26" spans="1:18" x14ac:dyDescent="0.25">
      <c r="A26" s="28">
        <v>16</v>
      </c>
      <c r="B26" s="51" t="s">
        <v>12</v>
      </c>
      <c r="C26" s="34" t="s">
        <v>220</v>
      </c>
      <c r="D26" s="34" t="s">
        <v>60</v>
      </c>
      <c r="E26" s="34" t="s">
        <v>214</v>
      </c>
      <c r="F26" s="65" t="s">
        <v>221</v>
      </c>
      <c r="G26" s="36" t="s">
        <v>50</v>
      </c>
      <c r="H26" s="36" t="s">
        <v>85</v>
      </c>
      <c r="I26" s="36" t="s">
        <v>85</v>
      </c>
      <c r="J26" s="37" t="s">
        <v>45</v>
      </c>
      <c r="K26" s="38">
        <v>7</v>
      </c>
      <c r="L26" s="39" t="s">
        <v>255</v>
      </c>
      <c r="M26" s="40">
        <v>15</v>
      </c>
      <c r="N26" s="31">
        <f t="shared" si="0"/>
        <v>0.19230769230769232</v>
      </c>
      <c r="O26" s="31">
        <f t="shared" si="1"/>
        <v>0.36585365853658536</v>
      </c>
      <c r="P26" s="41" t="str">
        <f t="shared" si="2"/>
        <v>участник</v>
      </c>
      <c r="Q26" s="37" t="s">
        <v>199</v>
      </c>
      <c r="R26" s="43" t="s">
        <v>46</v>
      </c>
    </row>
    <row r="27" spans="1:18" x14ac:dyDescent="0.25">
      <c r="A27" s="28">
        <v>17</v>
      </c>
      <c r="B27" s="51" t="s">
        <v>12</v>
      </c>
      <c r="C27" s="60" t="s">
        <v>127</v>
      </c>
      <c r="D27" s="60" t="s">
        <v>128</v>
      </c>
      <c r="E27" s="60" t="s">
        <v>129</v>
      </c>
      <c r="F27" s="61" t="s">
        <v>245</v>
      </c>
      <c r="G27" s="36" t="s">
        <v>50</v>
      </c>
      <c r="H27" s="36" t="s">
        <v>85</v>
      </c>
      <c r="I27" s="36" t="s">
        <v>85</v>
      </c>
      <c r="J27" s="37" t="s">
        <v>122</v>
      </c>
      <c r="K27" s="38" t="s">
        <v>135</v>
      </c>
      <c r="L27" s="39" t="s">
        <v>112</v>
      </c>
      <c r="M27" s="40">
        <v>14.5</v>
      </c>
      <c r="N27" s="31">
        <f t="shared" si="0"/>
        <v>0.1858974358974359</v>
      </c>
      <c r="O27" s="31">
        <f t="shared" si="1"/>
        <v>0.35365853658536583</v>
      </c>
      <c r="P27" s="41" t="str">
        <f t="shared" si="2"/>
        <v>участник</v>
      </c>
      <c r="Q27" s="37" t="s">
        <v>123</v>
      </c>
      <c r="R27" s="43" t="s">
        <v>122</v>
      </c>
    </row>
    <row r="28" spans="1:18" x14ac:dyDescent="0.25">
      <c r="A28" s="28">
        <v>18</v>
      </c>
      <c r="B28" s="51" t="s">
        <v>12</v>
      </c>
      <c r="C28" s="34" t="s">
        <v>222</v>
      </c>
      <c r="D28" s="34" t="s">
        <v>223</v>
      </c>
      <c r="E28" s="34" t="s">
        <v>224</v>
      </c>
      <c r="F28" s="66" t="s">
        <v>225</v>
      </c>
      <c r="G28" s="36" t="s">
        <v>50</v>
      </c>
      <c r="H28" s="36" t="s">
        <v>85</v>
      </c>
      <c r="I28" s="36" t="s">
        <v>85</v>
      </c>
      <c r="J28" s="45" t="s">
        <v>45</v>
      </c>
      <c r="K28" s="46">
        <v>7</v>
      </c>
      <c r="L28" s="39" t="s">
        <v>256</v>
      </c>
      <c r="M28" s="40">
        <v>13</v>
      </c>
      <c r="N28" s="31">
        <f t="shared" si="0"/>
        <v>0.16666666666666666</v>
      </c>
      <c r="O28" s="31">
        <f t="shared" si="1"/>
        <v>0.31707317073170732</v>
      </c>
      <c r="P28" s="41" t="str">
        <f t="shared" si="2"/>
        <v>участник</v>
      </c>
      <c r="Q28" s="37" t="s">
        <v>199</v>
      </c>
      <c r="R28" s="43" t="s">
        <v>46</v>
      </c>
    </row>
    <row r="29" spans="1:18" x14ac:dyDescent="0.25">
      <c r="A29" s="28">
        <v>19</v>
      </c>
      <c r="B29" s="51" t="s">
        <v>12</v>
      </c>
      <c r="C29" s="34" t="s">
        <v>148</v>
      </c>
      <c r="D29" s="34" t="s">
        <v>149</v>
      </c>
      <c r="E29" s="34" t="s">
        <v>150</v>
      </c>
      <c r="F29" s="58" t="s">
        <v>246</v>
      </c>
      <c r="G29" s="36" t="s">
        <v>50</v>
      </c>
      <c r="H29" s="36" t="s">
        <v>85</v>
      </c>
      <c r="I29" s="36" t="s">
        <v>85</v>
      </c>
      <c r="J29" s="37" t="s">
        <v>122</v>
      </c>
      <c r="K29" s="38" t="s">
        <v>135</v>
      </c>
      <c r="L29" s="39" t="s">
        <v>119</v>
      </c>
      <c r="M29" s="40">
        <v>13</v>
      </c>
      <c r="N29" s="31">
        <f t="shared" si="0"/>
        <v>0.16666666666666666</v>
      </c>
      <c r="O29" s="31">
        <f t="shared" si="1"/>
        <v>0.31707317073170732</v>
      </c>
      <c r="P29" s="41" t="str">
        <f t="shared" si="2"/>
        <v>участник</v>
      </c>
      <c r="Q29" s="37" t="s">
        <v>123</v>
      </c>
      <c r="R29" s="43" t="s">
        <v>122</v>
      </c>
    </row>
    <row r="30" spans="1:18" x14ac:dyDescent="0.25">
      <c r="A30" s="28">
        <v>20</v>
      </c>
      <c r="B30" s="51" t="s">
        <v>12</v>
      </c>
      <c r="C30" s="34" t="s">
        <v>226</v>
      </c>
      <c r="D30" s="34" t="s">
        <v>227</v>
      </c>
      <c r="E30" s="34" t="s">
        <v>228</v>
      </c>
      <c r="F30" s="58" t="s">
        <v>229</v>
      </c>
      <c r="G30" s="36" t="s">
        <v>50</v>
      </c>
      <c r="H30" s="36" t="s">
        <v>85</v>
      </c>
      <c r="I30" s="36" t="s">
        <v>85</v>
      </c>
      <c r="J30" s="37" t="s">
        <v>45</v>
      </c>
      <c r="K30" s="38">
        <v>7</v>
      </c>
      <c r="L30" s="39" t="s">
        <v>257</v>
      </c>
      <c r="M30" s="40">
        <v>11</v>
      </c>
      <c r="N30" s="31">
        <f t="shared" si="0"/>
        <v>0.14102564102564102</v>
      </c>
      <c r="O30" s="31">
        <f t="shared" si="1"/>
        <v>0.26829268292682928</v>
      </c>
      <c r="P30" s="41" t="str">
        <f t="shared" si="2"/>
        <v>участник</v>
      </c>
      <c r="Q30" s="37" t="s">
        <v>199</v>
      </c>
      <c r="R30" s="43" t="s">
        <v>46</v>
      </c>
    </row>
    <row r="31" spans="1:18" x14ac:dyDescent="0.25">
      <c r="A31" s="28">
        <v>21</v>
      </c>
      <c r="B31" s="51" t="s">
        <v>12</v>
      </c>
      <c r="C31" s="34" t="s">
        <v>145</v>
      </c>
      <c r="D31" s="34" t="s">
        <v>146</v>
      </c>
      <c r="E31" s="34" t="s">
        <v>147</v>
      </c>
      <c r="F31" s="58" t="s">
        <v>247</v>
      </c>
      <c r="G31" s="36" t="s">
        <v>50</v>
      </c>
      <c r="H31" s="36" t="s">
        <v>85</v>
      </c>
      <c r="I31" s="36" t="s">
        <v>85</v>
      </c>
      <c r="J31" s="37" t="s">
        <v>122</v>
      </c>
      <c r="K31" s="38" t="s">
        <v>135</v>
      </c>
      <c r="L31" s="39" t="s">
        <v>118</v>
      </c>
      <c r="M31" s="40">
        <v>10.5</v>
      </c>
      <c r="N31" s="31">
        <f t="shared" si="0"/>
        <v>0.13461538461538461</v>
      </c>
      <c r="O31" s="31">
        <f t="shared" si="1"/>
        <v>0.25609756097560976</v>
      </c>
      <c r="P31" s="41" t="str">
        <f t="shared" si="2"/>
        <v>участник</v>
      </c>
      <c r="Q31" s="37" t="s">
        <v>123</v>
      </c>
      <c r="R31" s="43" t="s">
        <v>122</v>
      </c>
    </row>
    <row r="32" spans="1:18" x14ac:dyDescent="0.25">
      <c r="A32" s="28">
        <v>22</v>
      </c>
      <c r="B32" s="51" t="s">
        <v>12</v>
      </c>
      <c r="C32" s="34" t="s">
        <v>230</v>
      </c>
      <c r="D32" s="34" t="s">
        <v>231</v>
      </c>
      <c r="E32" s="34" t="s">
        <v>232</v>
      </c>
      <c r="F32" s="58" t="s">
        <v>233</v>
      </c>
      <c r="G32" s="36" t="s">
        <v>50</v>
      </c>
      <c r="H32" s="36" t="s">
        <v>85</v>
      </c>
      <c r="I32" s="36" t="s">
        <v>85</v>
      </c>
      <c r="J32" s="37" t="s">
        <v>45</v>
      </c>
      <c r="K32" s="38">
        <v>7</v>
      </c>
      <c r="L32" s="39" t="s">
        <v>258</v>
      </c>
      <c r="M32" s="40">
        <v>5.5</v>
      </c>
      <c r="N32" s="31">
        <f t="shared" si="0"/>
        <v>7.0512820512820512E-2</v>
      </c>
      <c r="O32" s="31">
        <f t="shared" si="1"/>
        <v>0.13414634146341464</v>
      </c>
      <c r="P32" s="41" t="str">
        <f t="shared" si="2"/>
        <v>участник</v>
      </c>
      <c r="Q32" s="37" t="s">
        <v>199</v>
      </c>
      <c r="R32" s="43" t="s">
        <v>46</v>
      </c>
    </row>
    <row r="33" spans="1:18" x14ac:dyDescent="0.25">
      <c r="A33" s="28">
        <v>23</v>
      </c>
      <c r="B33" s="51" t="s">
        <v>12</v>
      </c>
      <c r="C33" s="34" t="s">
        <v>234</v>
      </c>
      <c r="D33" s="34" t="s">
        <v>235</v>
      </c>
      <c r="E33" s="34" t="s">
        <v>236</v>
      </c>
      <c r="F33" s="58" t="s">
        <v>237</v>
      </c>
      <c r="G33" s="36" t="s">
        <v>50</v>
      </c>
      <c r="H33" s="36" t="s">
        <v>85</v>
      </c>
      <c r="I33" s="36" t="s">
        <v>85</v>
      </c>
      <c r="J33" s="37" t="s">
        <v>45</v>
      </c>
      <c r="K33" s="38">
        <v>7</v>
      </c>
      <c r="L33" s="39" t="s">
        <v>259</v>
      </c>
      <c r="M33" s="40">
        <v>0</v>
      </c>
      <c r="N33" s="31">
        <f t="shared" si="0"/>
        <v>0</v>
      </c>
      <c r="O33" s="31">
        <f t="shared" si="1"/>
        <v>0</v>
      </c>
      <c r="P33" s="41" t="str">
        <f t="shared" si="2"/>
        <v>участник</v>
      </c>
      <c r="Q33" s="37" t="s">
        <v>199</v>
      </c>
      <c r="R33" s="43" t="s">
        <v>46</v>
      </c>
    </row>
    <row r="35" spans="1:18" ht="15.75" x14ac:dyDescent="0.25">
      <c r="B35" s="33" t="s">
        <v>23</v>
      </c>
      <c r="C35" s="67" t="s">
        <v>478</v>
      </c>
      <c r="D35" s="10" t="s">
        <v>480</v>
      </c>
    </row>
    <row r="36" spans="1:18" ht="15.75" x14ac:dyDescent="0.25">
      <c r="C36" s="67" t="s">
        <v>477</v>
      </c>
      <c r="D36" s="10" t="s">
        <v>481</v>
      </c>
    </row>
    <row r="37" spans="1:18" x14ac:dyDescent="0.25">
      <c r="D37" s="10" t="s">
        <v>475</v>
      </c>
    </row>
    <row r="38" spans="1:18" x14ac:dyDescent="0.25">
      <c r="D38" s="10" t="s">
        <v>476</v>
      </c>
    </row>
    <row r="39" spans="1:18" x14ac:dyDescent="0.25">
      <c r="D39" s="10" t="s">
        <v>479</v>
      </c>
    </row>
  </sheetData>
  <protectedRanges>
    <protectedRange sqref="N11:N22" name="Диапазон1_3_1_3"/>
    <protectedRange sqref="O11:O22" name="Диапазон1_1_1_1_3"/>
    <protectedRange sqref="P11:P22" name="Диапазон1_2_1_1_1_3"/>
    <protectedRange sqref="N23:N33" name="Диапазон1_3_1_1_3"/>
    <protectedRange sqref="O23:O33" name="Диапазон1_1_1_1_1_3"/>
    <protectedRange sqref="P23:P33" name="Диапазон1_2_1_1_1_1_3"/>
  </protectedRanges>
  <autoFilter ref="A10:R10"/>
  <mergeCells count="3">
    <mergeCell ref="A1:R1"/>
    <mergeCell ref="C9:D9"/>
    <mergeCell ref="C2:P2"/>
  </mergeCells>
  <conditionalFormatting sqref="C4:C5">
    <cfRule type="expression" dxfId="15" priority="3" stopIfTrue="1">
      <formula>ISBLANK(C4)</formula>
    </cfRule>
  </conditionalFormatting>
  <conditionalFormatting sqref="C8">
    <cfRule type="expression" dxfId="14" priority="2" stopIfTrue="1">
      <formula>ISBLANK(C8)</formula>
    </cfRule>
  </conditionalFormatting>
  <conditionalFormatting sqref="E9">
    <cfRule type="expression" dxfId="13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zoomScaleNormal="100" workbookViewId="0">
      <selection activeCell="C24" sqref="C24:K2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629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COUNTA(M11:M24)</f>
        <v>14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628</v>
      </c>
      <c r="E4" s="16" t="s">
        <v>21</v>
      </c>
      <c r="F4" s="17"/>
      <c r="Q4" s="18" t="s">
        <v>33</v>
      </c>
      <c r="R4" s="19">
        <f>COUNTIF(P11:P24,"победитель")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COUNTIF(P11:P24,"участник")</f>
        <v>9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45923</v>
      </c>
      <c r="F8" s="17"/>
      <c r="Q8" s="22" t="s">
        <v>31</v>
      </c>
      <c r="R8" s="21">
        <f>(R4+R5)/R2</f>
        <v>0.35714285714285715</v>
      </c>
    </row>
    <row r="9" spans="1:21" x14ac:dyDescent="0.25">
      <c r="C9" s="143" t="s">
        <v>24</v>
      </c>
      <c r="D9" s="143"/>
      <c r="E9" s="14">
        <v>78</v>
      </c>
      <c r="G9" s="18" t="s">
        <v>44</v>
      </c>
      <c r="H9" s="57">
        <f>E9/2</f>
        <v>39</v>
      </c>
      <c r="J9" s="23" t="s">
        <v>13</v>
      </c>
      <c r="K9" s="24">
        <f>MAX(M11:M24)</f>
        <v>53</v>
      </c>
      <c r="L9" s="25" t="str">
        <f>IF(K9*100/E9&gt;=50,"победитель","участник")</f>
        <v>победитель</v>
      </c>
      <c r="P9" s="26">
        <f>R8-45%</f>
        <v>-9.285714285714286E-2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72" t="s">
        <v>609</v>
      </c>
      <c r="D11" s="72" t="s">
        <v>610</v>
      </c>
      <c r="E11" s="72" t="s">
        <v>611</v>
      </c>
      <c r="F11" s="73">
        <v>40600</v>
      </c>
      <c r="G11" s="74" t="s">
        <v>50</v>
      </c>
      <c r="H11" s="74" t="s">
        <v>85</v>
      </c>
      <c r="I11" s="75" t="s">
        <v>85</v>
      </c>
      <c r="J11" s="75" t="s">
        <v>122</v>
      </c>
      <c r="K11" s="76" t="s">
        <v>608</v>
      </c>
      <c r="L11" s="74" t="s">
        <v>573</v>
      </c>
      <c r="M11" s="76">
        <v>53</v>
      </c>
      <c r="N11" s="31">
        <f t="shared" ref="N11:N24" si="0">IF(M11="","",M11/$E$9)</f>
        <v>0.67948717948717952</v>
      </c>
      <c r="O11" s="31">
        <f t="shared" ref="O11:O24" si="1">IF(M11="","",M11/$K$9)</f>
        <v>1</v>
      </c>
      <c r="P11" s="41" t="str">
        <f>IF(M11="","",IF($K$9=M11,$L$9,IF(M11&gt;=$H$9,"призер","участник")))</f>
        <v>победитель</v>
      </c>
      <c r="Q11" s="75" t="s">
        <v>561</v>
      </c>
      <c r="R11" s="75" t="s">
        <v>562</v>
      </c>
    </row>
    <row r="12" spans="1:21" s="32" customFormat="1" ht="12.95" customHeight="1" x14ac:dyDescent="0.2">
      <c r="A12" s="28">
        <v>2</v>
      </c>
      <c r="B12" s="51" t="s">
        <v>12</v>
      </c>
      <c r="C12" s="72" t="s">
        <v>606</v>
      </c>
      <c r="D12" s="72" t="s">
        <v>607</v>
      </c>
      <c r="E12" s="72" t="s">
        <v>64</v>
      </c>
      <c r="F12" s="78">
        <v>40655</v>
      </c>
      <c r="G12" s="74" t="s">
        <v>50</v>
      </c>
      <c r="H12" s="74" t="s">
        <v>85</v>
      </c>
      <c r="I12" s="79" t="s">
        <v>85</v>
      </c>
      <c r="J12" s="79" t="s">
        <v>122</v>
      </c>
      <c r="K12" s="80" t="s">
        <v>608</v>
      </c>
      <c r="L12" s="74" t="s">
        <v>569</v>
      </c>
      <c r="M12" s="76">
        <v>52</v>
      </c>
      <c r="N12" s="31">
        <f t="shared" si="0"/>
        <v>0.66666666666666663</v>
      </c>
      <c r="O12" s="31">
        <f t="shared" si="1"/>
        <v>0.98113207547169812</v>
      </c>
      <c r="P12" s="41" t="str">
        <f t="shared" ref="P12:P24" si="2">IF(M12="","",IF($K$9=M12,$L$9,IF(M12&gt;=$H$9,"призер","участник")))</f>
        <v>призер</v>
      </c>
      <c r="Q12" s="75" t="s">
        <v>561</v>
      </c>
      <c r="R12" s="75" t="s">
        <v>562</v>
      </c>
    </row>
    <row r="13" spans="1:21" x14ac:dyDescent="0.25">
      <c r="A13" s="28">
        <v>3</v>
      </c>
      <c r="B13" s="51" t="s">
        <v>12</v>
      </c>
      <c r="C13" s="72" t="s">
        <v>624</v>
      </c>
      <c r="D13" s="72" t="s">
        <v>82</v>
      </c>
      <c r="E13" s="72" t="s">
        <v>625</v>
      </c>
      <c r="F13" s="73">
        <v>40528</v>
      </c>
      <c r="G13" s="74" t="s">
        <v>50</v>
      </c>
      <c r="H13" s="74" t="s">
        <v>85</v>
      </c>
      <c r="I13" s="75" t="s">
        <v>85</v>
      </c>
      <c r="J13" s="75" t="s">
        <v>122</v>
      </c>
      <c r="K13" s="76" t="s">
        <v>603</v>
      </c>
      <c r="L13" s="74" t="s">
        <v>598</v>
      </c>
      <c r="M13" s="76">
        <v>31</v>
      </c>
      <c r="N13" s="31">
        <f t="shared" si="0"/>
        <v>0.39743589743589741</v>
      </c>
      <c r="O13" s="31">
        <f t="shared" si="1"/>
        <v>0.58490566037735847</v>
      </c>
      <c r="P13" s="41" t="s">
        <v>473</v>
      </c>
      <c r="Q13" s="75" t="s">
        <v>561</v>
      </c>
      <c r="R13" s="75" t="s">
        <v>562</v>
      </c>
    </row>
    <row r="14" spans="1:21" x14ac:dyDescent="0.25">
      <c r="A14" s="28">
        <v>4</v>
      </c>
      <c r="B14" s="51" t="s">
        <v>12</v>
      </c>
      <c r="C14" s="72" t="s">
        <v>604</v>
      </c>
      <c r="D14" s="72" t="s">
        <v>605</v>
      </c>
      <c r="E14" s="72" t="s">
        <v>437</v>
      </c>
      <c r="F14" s="73">
        <v>40924</v>
      </c>
      <c r="G14" s="74" t="s">
        <v>50</v>
      </c>
      <c r="H14" s="74" t="s">
        <v>85</v>
      </c>
      <c r="I14" s="75" t="s">
        <v>85</v>
      </c>
      <c r="J14" s="75" t="s">
        <v>122</v>
      </c>
      <c r="K14" s="76" t="s">
        <v>603</v>
      </c>
      <c r="L14" s="74" t="s">
        <v>566</v>
      </c>
      <c r="M14" s="76">
        <v>29</v>
      </c>
      <c r="N14" s="31">
        <f t="shared" si="0"/>
        <v>0.37179487179487181</v>
      </c>
      <c r="O14" s="31">
        <f t="shared" si="1"/>
        <v>0.54716981132075471</v>
      </c>
      <c r="P14" s="41" t="s">
        <v>473</v>
      </c>
      <c r="Q14" s="75" t="s">
        <v>561</v>
      </c>
      <c r="R14" s="75" t="s">
        <v>562</v>
      </c>
    </row>
    <row r="15" spans="1:21" x14ac:dyDescent="0.25">
      <c r="A15" s="28">
        <v>5</v>
      </c>
      <c r="B15" s="51" t="s">
        <v>12</v>
      </c>
      <c r="C15" s="72" t="s">
        <v>614</v>
      </c>
      <c r="D15" s="72" t="s">
        <v>577</v>
      </c>
      <c r="E15" s="72" t="s">
        <v>456</v>
      </c>
      <c r="F15" s="73">
        <v>40845</v>
      </c>
      <c r="G15" s="74" t="s">
        <v>50</v>
      </c>
      <c r="H15" s="74" t="s">
        <v>85</v>
      </c>
      <c r="I15" s="75" t="s">
        <v>397</v>
      </c>
      <c r="J15" s="75" t="s">
        <v>122</v>
      </c>
      <c r="K15" s="76" t="s">
        <v>603</v>
      </c>
      <c r="L15" s="74" t="s">
        <v>579</v>
      </c>
      <c r="M15" s="76">
        <v>23</v>
      </c>
      <c r="N15" s="31">
        <f t="shared" si="0"/>
        <v>0.29487179487179488</v>
      </c>
      <c r="O15" s="31">
        <f t="shared" si="1"/>
        <v>0.43396226415094341</v>
      </c>
      <c r="P15" s="41" t="s">
        <v>473</v>
      </c>
      <c r="Q15" s="75" t="s">
        <v>561</v>
      </c>
      <c r="R15" s="75" t="s">
        <v>562</v>
      </c>
    </row>
    <row r="16" spans="1:21" x14ac:dyDescent="0.25">
      <c r="A16" s="28">
        <v>6</v>
      </c>
      <c r="B16" s="51" t="s">
        <v>12</v>
      </c>
      <c r="C16" s="72" t="s">
        <v>333</v>
      </c>
      <c r="D16" s="72" t="s">
        <v>370</v>
      </c>
      <c r="E16" s="72" t="s">
        <v>138</v>
      </c>
      <c r="F16" s="73">
        <v>40778</v>
      </c>
      <c r="G16" s="74" t="s">
        <v>50</v>
      </c>
      <c r="H16" s="74" t="s">
        <v>85</v>
      </c>
      <c r="I16" s="75" t="s">
        <v>85</v>
      </c>
      <c r="J16" s="75" t="s">
        <v>122</v>
      </c>
      <c r="K16" s="76" t="s">
        <v>603</v>
      </c>
      <c r="L16" s="74" t="s">
        <v>587</v>
      </c>
      <c r="M16" s="76">
        <v>15</v>
      </c>
      <c r="N16" s="31">
        <f t="shared" si="0"/>
        <v>0.19230769230769232</v>
      </c>
      <c r="O16" s="31">
        <f t="shared" si="1"/>
        <v>0.28301886792452829</v>
      </c>
      <c r="P16" s="41" t="str">
        <f t="shared" si="2"/>
        <v>участник</v>
      </c>
      <c r="Q16" s="75" t="s">
        <v>561</v>
      </c>
      <c r="R16" s="75" t="s">
        <v>562</v>
      </c>
    </row>
    <row r="17" spans="1:18" x14ac:dyDescent="0.25">
      <c r="A17" s="28">
        <v>7</v>
      </c>
      <c r="B17" s="51" t="s">
        <v>12</v>
      </c>
      <c r="C17" s="72" t="s">
        <v>601</v>
      </c>
      <c r="D17" s="72" t="s">
        <v>602</v>
      </c>
      <c r="E17" s="72" t="s">
        <v>388</v>
      </c>
      <c r="F17" s="73">
        <v>40769</v>
      </c>
      <c r="G17" s="74" t="s">
        <v>50</v>
      </c>
      <c r="H17" s="74" t="s">
        <v>85</v>
      </c>
      <c r="I17" s="75" t="s">
        <v>85</v>
      </c>
      <c r="J17" s="75" t="s">
        <v>122</v>
      </c>
      <c r="K17" s="76" t="s">
        <v>603</v>
      </c>
      <c r="L17" s="74" t="s">
        <v>560</v>
      </c>
      <c r="M17" s="76">
        <v>14</v>
      </c>
      <c r="N17" s="31">
        <f t="shared" si="0"/>
        <v>0.17948717948717949</v>
      </c>
      <c r="O17" s="31">
        <f t="shared" si="1"/>
        <v>0.26415094339622641</v>
      </c>
      <c r="P17" s="41" t="str">
        <f t="shared" si="2"/>
        <v>участник</v>
      </c>
      <c r="Q17" s="75" t="s">
        <v>561</v>
      </c>
      <c r="R17" s="75" t="s">
        <v>562</v>
      </c>
    </row>
    <row r="18" spans="1:18" x14ac:dyDescent="0.25">
      <c r="A18" s="28">
        <v>8</v>
      </c>
      <c r="B18" s="51" t="s">
        <v>12</v>
      </c>
      <c r="C18" s="72" t="s">
        <v>621</v>
      </c>
      <c r="D18" s="72" t="s">
        <v>622</v>
      </c>
      <c r="E18" s="72" t="s">
        <v>554</v>
      </c>
      <c r="F18" s="90">
        <v>40795</v>
      </c>
      <c r="G18" s="74" t="s">
        <v>50</v>
      </c>
      <c r="H18" s="74" t="s">
        <v>85</v>
      </c>
      <c r="I18" s="75" t="s">
        <v>85</v>
      </c>
      <c r="J18" s="75" t="s">
        <v>122</v>
      </c>
      <c r="K18" s="76" t="s">
        <v>603</v>
      </c>
      <c r="L18" s="74" t="s">
        <v>594</v>
      </c>
      <c r="M18" s="76">
        <v>13</v>
      </c>
      <c r="N18" s="31">
        <f t="shared" si="0"/>
        <v>0.16666666666666666</v>
      </c>
      <c r="O18" s="31">
        <f t="shared" si="1"/>
        <v>0.24528301886792453</v>
      </c>
      <c r="P18" s="41" t="str">
        <f t="shared" si="2"/>
        <v>участник</v>
      </c>
      <c r="Q18" s="75" t="s">
        <v>561</v>
      </c>
      <c r="R18" s="75" t="s">
        <v>562</v>
      </c>
    </row>
    <row r="19" spans="1:18" x14ac:dyDescent="0.25">
      <c r="A19" s="28">
        <v>9</v>
      </c>
      <c r="B19" s="51" t="s">
        <v>12</v>
      </c>
      <c r="C19" s="72" t="s">
        <v>612</v>
      </c>
      <c r="D19" s="72" t="s">
        <v>613</v>
      </c>
      <c r="E19" s="72" t="s">
        <v>57</v>
      </c>
      <c r="F19" s="73">
        <v>40512</v>
      </c>
      <c r="G19" s="74" t="s">
        <v>50</v>
      </c>
      <c r="H19" s="74" t="s">
        <v>85</v>
      </c>
      <c r="I19" s="75" t="s">
        <v>85</v>
      </c>
      <c r="J19" s="75" t="s">
        <v>122</v>
      </c>
      <c r="K19" s="76" t="s">
        <v>608</v>
      </c>
      <c r="L19" s="74" t="s">
        <v>575</v>
      </c>
      <c r="M19" s="76">
        <v>12</v>
      </c>
      <c r="N19" s="31">
        <f t="shared" si="0"/>
        <v>0.15384615384615385</v>
      </c>
      <c r="O19" s="31">
        <f t="shared" si="1"/>
        <v>0.22641509433962265</v>
      </c>
      <c r="P19" s="41" t="str">
        <f t="shared" si="2"/>
        <v>участник</v>
      </c>
      <c r="Q19" s="75" t="s">
        <v>561</v>
      </c>
      <c r="R19" s="75" t="s">
        <v>562</v>
      </c>
    </row>
    <row r="20" spans="1:18" x14ac:dyDescent="0.25">
      <c r="A20" s="28">
        <v>10</v>
      </c>
      <c r="B20" s="51" t="s">
        <v>12</v>
      </c>
      <c r="C20" s="72" t="s">
        <v>452</v>
      </c>
      <c r="D20" s="72" t="s">
        <v>568</v>
      </c>
      <c r="E20" s="72" t="s">
        <v>615</v>
      </c>
      <c r="F20" s="73">
        <v>40906</v>
      </c>
      <c r="G20" s="74" t="s">
        <v>50</v>
      </c>
      <c r="H20" s="74" t="s">
        <v>85</v>
      </c>
      <c r="I20" s="75" t="s">
        <v>85</v>
      </c>
      <c r="J20" s="75" t="s">
        <v>122</v>
      </c>
      <c r="K20" s="76" t="s">
        <v>603</v>
      </c>
      <c r="L20" s="74" t="s">
        <v>583</v>
      </c>
      <c r="M20" s="76">
        <v>10</v>
      </c>
      <c r="N20" s="31">
        <f t="shared" si="0"/>
        <v>0.12820512820512819</v>
      </c>
      <c r="O20" s="31">
        <f t="shared" si="1"/>
        <v>0.18867924528301888</v>
      </c>
      <c r="P20" s="41" t="str">
        <f t="shared" si="2"/>
        <v>участник</v>
      </c>
      <c r="Q20" s="75" t="s">
        <v>561</v>
      </c>
      <c r="R20" s="75" t="s">
        <v>562</v>
      </c>
    </row>
    <row r="21" spans="1:18" x14ac:dyDescent="0.25">
      <c r="A21" s="28">
        <v>11</v>
      </c>
      <c r="B21" s="51" t="s">
        <v>12</v>
      </c>
      <c r="C21" s="72" t="s">
        <v>616</v>
      </c>
      <c r="D21" s="72" t="s">
        <v>617</v>
      </c>
      <c r="E21" s="72" t="s">
        <v>488</v>
      </c>
      <c r="F21" s="73">
        <v>40572</v>
      </c>
      <c r="G21" s="74" t="s">
        <v>50</v>
      </c>
      <c r="H21" s="74" t="s">
        <v>85</v>
      </c>
      <c r="I21" s="75" t="s">
        <v>85</v>
      </c>
      <c r="J21" s="75" t="s">
        <v>122</v>
      </c>
      <c r="K21" s="76" t="s">
        <v>603</v>
      </c>
      <c r="L21" s="74" t="s">
        <v>585</v>
      </c>
      <c r="M21" s="76">
        <v>10</v>
      </c>
      <c r="N21" s="31">
        <f t="shared" si="0"/>
        <v>0.12820512820512819</v>
      </c>
      <c r="O21" s="31">
        <f t="shared" si="1"/>
        <v>0.18867924528301888</v>
      </c>
      <c r="P21" s="41" t="str">
        <f t="shared" si="2"/>
        <v>участник</v>
      </c>
      <c r="Q21" s="75" t="s">
        <v>561</v>
      </c>
      <c r="R21" s="75" t="s">
        <v>562</v>
      </c>
    </row>
    <row r="22" spans="1:18" x14ac:dyDescent="0.25">
      <c r="A22" s="28">
        <v>12</v>
      </c>
      <c r="B22" s="51" t="s">
        <v>12</v>
      </c>
      <c r="C22" s="72" t="s">
        <v>623</v>
      </c>
      <c r="D22" s="72" t="s">
        <v>208</v>
      </c>
      <c r="E22" s="72" t="s">
        <v>57</v>
      </c>
      <c r="F22" s="73">
        <v>40878</v>
      </c>
      <c r="G22" s="74" t="s">
        <v>50</v>
      </c>
      <c r="H22" s="74" t="s">
        <v>85</v>
      </c>
      <c r="I22" s="75" t="s">
        <v>85</v>
      </c>
      <c r="J22" s="75" t="s">
        <v>122</v>
      </c>
      <c r="K22" s="76" t="s">
        <v>603</v>
      </c>
      <c r="L22" s="74" t="s">
        <v>595</v>
      </c>
      <c r="M22" s="76">
        <v>10</v>
      </c>
      <c r="N22" s="31">
        <f t="shared" si="0"/>
        <v>0.12820512820512819</v>
      </c>
      <c r="O22" s="31">
        <f t="shared" si="1"/>
        <v>0.18867924528301888</v>
      </c>
      <c r="P22" s="41" t="str">
        <f t="shared" si="2"/>
        <v>участник</v>
      </c>
      <c r="Q22" s="75" t="s">
        <v>561</v>
      </c>
      <c r="R22" s="75" t="s">
        <v>562</v>
      </c>
    </row>
    <row r="23" spans="1:18" x14ac:dyDescent="0.25">
      <c r="A23" s="28">
        <v>13</v>
      </c>
      <c r="B23" s="51" t="s">
        <v>12</v>
      </c>
      <c r="C23" s="72" t="s">
        <v>626</v>
      </c>
      <c r="D23" s="72" t="s">
        <v>622</v>
      </c>
      <c r="E23" s="72" t="s">
        <v>379</v>
      </c>
      <c r="F23" s="73">
        <v>40457</v>
      </c>
      <c r="G23" s="74" t="s">
        <v>50</v>
      </c>
      <c r="H23" s="74" t="s">
        <v>85</v>
      </c>
      <c r="I23" s="75" t="s">
        <v>85</v>
      </c>
      <c r="J23" s="75" t="s">
        <v>122</v>
      </c>
      <c r="K23" s="76" t="s">
        <v>603</v>
      </c>
      <c r="L23" s="74" t="s">
        <v>627</v>
      </c>
      <c r="M23" s="76">
        <v>8</v>
      </c>
      <c r="N23" s="31">
        <f t="shared" si="0"/>
        <v>0.10256410256410256</v>
      </c>
      <c r="O23" s="31">
        <f t="shared" si="1"/>
        <v>0.15094339622641509</v>
      </c>
      <c r="P23" s="41" t="str">
        <f t="shared" si="2"/>
        <v>участник</v>
      </c>
      <c r="Q23" s="75" t="s">
        <v>561</v>
      </c>
      <c r="R23" s="75" t="s">
        <v>562</v>
      </c>
    </row>
    <row r="24" spans="1:18" x14ac:dyDescent="0.25">
      <c r="A24" s="28">
        <v>14</v>
      </c>
      <c r="B24" s="51" t="s">
        <v>12</v>
      </c>
      <c r="C24" s="72" t="s">
        <v>618</v>
      </c>
      <c r="D24" s="72" t="s">
        <v>619</v>
      </c>
      <c r="E24" s="72" t="s">
        <v>620</v>
      </c>
      <c r="F24" s="73">
        <v>40582</v>
      </c>
      <c r="G24" s="74" t="s">
        <v>50</v>
      </c>
      <c r="H24" s="74" t="s">
        <v>85</v>
      </c>
      <c r="I24" s="75" t="s">
        <v>85</v>
      </c>
      <c r="J24" s="75" t="s">
        <v>122</v>
      </c>
      <c r="K24" s="76" t="s">
        <v>608</v>
      </c>
      <c r="L24" s="74" t="s">
        <v>591</v>
      </c>
      <c r="M24" s="76">
        <v>5</v>
      </c>
      <c r="N24" s="31">
        <f t="shared" si="0"/>
        <v>6.4102564102564097E-2</v>
      </c>
      <c r="O24" s="31">
        <f t="shared" si="1"/>
        <v>9.4339622641509441E-2</v>
      </c>
      <c r="P24" s="41" t="str">
        <f t="shared" si="2"/>
        <v>участник</v>
      </c>
      <c r="Q24" s="75" t="s">
        <v>561</v>
      </c>
      <c r="R24" s="75" t="s">
        <v>562</v>
      </c>
    </row>
    <row r="26" spans="1:18" ht="15.75" x14ac:dyDescent="0.25">
      <c r="B26" s="33" t="s">
        <v>23</v>
      </c>
      <c r="C26" s="67" t="s">
        <v>478</v>
      </c>
      <c r="D26" s="10" t="s">
        <v>480</v>
      </c>
    </row>
    <row r="27" spans="1:18" ht="15.75" x14ac:dyDescent="0.25">
      <c r="C27" s="67" t="s">
        <v>477</v>
      </c>
      <c r="D27" s="10" t="s">
        <v>481</v>
      </c>
    </row>
    <row r="28" spans="1:18" x14ac:dyDescent="0.25">
      <c r="D28" s="10" t="s">
        <v>475</v>
      </c>
    </row>
    <row r="29" spans="1:18" x14ac:dyDescent="0.25">
      <c r="D29" s="10" t="s">
        <v>476</v>
      </c>
    </row>
    <row r="30" spans="1:18" x14ac:dyDescent="0.25">
      <c r="D30" s="10" t="s">
        <v>479</v>
      </c>
    </row>
  </sheetData>
  <protectedRanges>
    <protectedRange sqref="N11:N24" name="Диапазон1_3_1"/>
    <protectedRange sqref="O11:O24" name="Диапазон1_1_1_1"/>
    <protectedRange sqref="P11:P24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12" priority="3" stopIfTrue="1">
      <formula>ISBLANK(C4)</formula>
    </cfRule>
  </conditionalFormatting>
  <conditionalFormatting sqref="C8">
    <cfRule type="expression" dxfId="11" priority="2" stopIfTrue="1">
      <formula>ISBLANK(C8)</formula>
    </cfRule>
  </conditionalFormatting>
  <conditionalFormatting sqref="E9">
    <cfRule type="expression" dxfId="1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8"/>
  <sheetViews>
    <sheetView topLeftCell="A6" zoomScaleNormal="100" workbookViewId="0">
      <selection activeCell="C15" sqref="C15:K1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401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COUNTA(M11:M32)</f>
        <v>22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K4" s="10" t="s">
        <v>438</v>
      </c>
      <c r="Q4" s="18" t="s">
        <v>33</v>
      </c>
      <c r="R4" s="19">
        <f>COUNTIF(P11:P32,"победитель")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9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COUNTIF(P11:P32,"участник")</f>
        <v>12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45923</v>
      </c>
      <c r="F8" s="17"/>
      <c r="Q8" s="22" t="s">
        <v>31</v>
      </c>
      <c r="R8" s="21">
        <f>(R4+R5)/R2</f>
        <v>0.45454545454545453</v>
      </c>
    </row>
    <row r="9" spans="1:21" x14ac:dyDescent="0.25">
      <c r="C9" s="143" t="s">
        <v>24</v>
      </c>
      <c r="D9" s="143"/>
      <c r="E9" s="14">
        <v>71</v>
      </c>
      <c r="G9" s="18" t="s">
        <v>44</v>
      </c>
      <c r="H9" s="56">
        <f>E9/2</f>
        <v>35.5</v>
      </c>
      <c r="J9" s="23" t="s">
        <v>13</v>
      </c>
      <c r="K9" s="24">
        <f>MAX(M11:M32)</f>
        <v>48.5</v>
      </c>
      <c r="L9" s="25" t="str">
        <f>IF(K9*100/E9&gt;=50,"победитель","участник")</f>
        <v>победитель</v>
      </c>
      <c r="P9" s="26">
        <f>R8-45%</f>
        <v>4.5454545454545192E-3</v>
      </c>
      <c r="Q9" s="18" t="s">
        <v>26</v>
      </c>
      <c r="R9" s="27">
        <f>IF((R2*P9)&gt;0,(R2*P9),0)</f>
        <v>9.9999999999999423E-2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321</v>
      </c>
      <c r="D11" s="34" t="s">
        <v>398</v>
      </c>
      <c r="E11" s="34" t="s">
        <v>323</v>
      </c>
      <c r="F11" s="35">
        <v>40254</v>
      </c>
      <c r="G11" s="36" t="s">
        <v>50</v>
      </c>
      <c r="H11" s="36" t="s">
        <v>85</v>
      </c>
      <c r="I11" s="37" t="s">
        <v>85</v>
      </c>
      <c r="J11" s="37" t="s">
        <v>122</v>
      </c>
      <c r="K11" s="38" t="s">
        <v>399</v>
      </c>
      <c r="L11" s="39" t="s">
        <v>400</v>
      </c>
      <c r="M11" s="40">
        <v>48.5</v>
      </c>
      <c r="N11" s="31">
        <f t="shared" ref="N11:N32" si="0">IF(M11="","",M11/$E$9)</f>
        <v>0.68309859154929575</v>
      </c>
      <c r="O11" s="31">
        <f t="shared" ref="O11:O32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267</v>
      </c>
      <c r="R11" s="43" t="s">
        <v>122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402</v>
      </c>
      <c r="D12" s="34" t="s">
        <v>322</v>
      </c>
      <c r="E12" s="34" t="s">
        <v>150</v>
      </c>
      <c r="F12" s="35">
        <v>40327</v>
      </c>
      <c r="G12" s="36" t="s">
        <v>50</v>
      </c>
      <c r="H12" s="36" t="s">
        <v>85</v>
      </c>
      <c r="I12" s="37" t="s">
        <v>85</v>
      </c>
      <c r="J12" s="37" t="s">
        <v>122</v>
      </c>
      <c r="K12" s="38" t="s">
        <v>399</v>
      </c>
      <c r="L12" s="39" t="s">
        <v>472</v>
      </c>
      <c r="M12" s="40">
        <v>30</v>
      </c>
      <c r="N12" s="31">
        <f t="shared" si="0"/>
        <v>0.42253521126760563</v>
      </c>
      <c r="O12" s="31">
        <f t="shared" si="1"/>
        <v>0.61855670103092786</v>
      </c>
      <c r="P12" s="41" t="s">
        <v>473</v>
      </c>
      <c r="Q12" s="37" t="s">
        <v>267</v>
      </c>
      <c r="R12" s="43" t="s">
        <v>122</v>
      </c>
    </row>
    <row r="13" spans="1:21" x14ac:dyDescent="0.25">
      <c r="A13" s="28">
        <v>3</v>
      </c>
      <c r="B13" s="51" t="s">
        <v>12</v>
      </c>
      <c r="C13" s="34" t="s">
        <v>403</v>
      </c>
      <c r="D13" s="34" t="s">
        <v>404</v>
      </c>
      <c r="E13" s="34" t="s">
        <v>405</v>
      </c>
      <c r="F13" s="44">
        <v>40124</v>
      </c>
      <c r="G13" s="36" t="s">
        <v>50</v>
      </c>
      <c r="H13" s="36" t="s">
        <v>85</v>
      </c>
      <c r="I13" s="37" t="s">
        <v>85</v>
      </c>
      <c r="J13" s="37" t="s">
        <v>122</v>
      </c>
      <c r="K13" s="46" t="s">
        <v>409</v>
      </c>
      <c r="L13" s="39" t="s">
        <v>406</v>
      </c>
      <c r="M13" s="40">
        <v>29</v>
      </c>
      <c r="N13" s="31">
        <f t="shared" si="0"/>
        <v>0.40845070422535212</v>
      </c>
      <c r="O13" s="31">
        <f t="shared" si="1"/>
        <v>0.59793814432989689</v>
      </c>
      <c r="P13" s="41" t="s">
        <v>473</v>
      </c>
      <c r="Q13" s="37" t="s">
        <v>267</v>
      </c>
      <c r="R13" s="43" t="s">
        <v>122</v>
      </c>
    </row>
    <row r="14" spans="1:21" x14ac:dyDescent="0.25">
      <c r="A14" s="28">
        <v>4</v>
      </c>
      <c r="B14" s="51" t="s">
        <v>12</v>
      </c>
      <c r="C14" s="34" t="s">
        <v>411</v>
      </c>
      <c r="D14" s="34" t="s">
        <v>146</v>
      </c>
      <c r="E14" s="34" t="s">
        <v>412</v>
      </c>
      <c r="F14" s="35">
        <v>40445</v>
      </c>
      <c r="G14" s="36" t="s">
        <v>50</v>
      </c>
      <c r="H14" s="36" t="s">
        <v>85</v>
      </c>
      <c r="I14" s="37" t="s">
        <v>85</v>
      </c>
      <c r="J14" s="37" t="s">
        <v>122</v>
      </c>
      <c r="K14" s="38" t="s">
        <v>399</v>
      </c>
      <c r="L14" s="39" t="s">
        <v>413</v>
      </c>
      <c r="M14" s="40">
        <v>28</v>
      </c>
      <c r="N14" s="31">
        <f t="shared" si="0"/>
        <v>0.39436619718309857</v>
      </c>
      <c r="O14" s="31">
        <f t="shared" si="1"/>
        <v>0.57731958762886593</v>
      </c>
      <c r="P14" s="41" t="s">
        <v>473</v>
      </c>
      <c r="Q14" s="37" t="s">
        <v>267</v>
      </c>
      <c r="R14" s="43" t="s">
        <v>122</v>
      </c>
    </row>
    <row r="15" spans="1:21" x14ac:dyDescent="0.25">
      <c r="A15" s="28">
        <v>5</v>
      </c>
      <c r="B15" s="51" t="s">
        <v>12</v>
      </c>
      <c r="C15" s="34" t="s">
        <v>407</v>
      </c>
      <c r="D15" s="34" t="s">
        <v>408</v>
      </c>
      <c r="E15" s="34" t="s">
        <v>94</v>
      </c>
      <c r="F15" s="35">
        <v>40231</v>
      </c>
      <c r="G15" s="36" t="s">
        <v>50</v>
      </c>
      <c r="H15" s="36" t="s">
        <v>85</v>
      </c>
      <c r="I15" s="37" t="s">
        <v>85</v>
      </c>
      <c r="J15" s="37" t="s">
        <v>122</v>
      </c>
      <c r="K15" s="38" t="s">
        <v>399</v>
      </c>
      <c r="L15" s="39" t="s">
        <v>410</v>
      </c>
      <c r="M15" s="40">
        <v>28</v>
      </c>
      <c r="N15" s="31">
        <f t="shared" ref="N15" si="2">IF(M15="","",M15/$E$9)</f>
        <v>0.39436619718309857</v>
      </c>
      <c r="O15" s="31">
        <f t="shared" ref="O15" si="3">IF(M15="","",M15/$K$9)</f>
        <v>0.57731958762886593</v>
      </c>
      <c r="P15" s="41" t="s">
        <v>473</v>
      </c>
      <c r="Q15" s="37" t="s">
        <v>267</v>
      </c>
      <c r="R15" s="43" t="s">
        <v>122</v>
      </c>
    </row>
    <row r="16" spans="1:21" x14ac:dyDescent="0.25">
      <c r="A16" s="28">
        <v>6</v>
      </c>
      <c r="B16" s="51" t="s">
        <v>12</v>
      </c>
      <c r="C16" s="34" t="s">
        <v>414</v>
      </c>
      <c r="D16" s="34" t="s">
        <v>415</v>
      </c>
      <c r="E16" s="34" t="s">
        <v>416</v>
      </c>
      <c r="F16" s="35">
        <v>40431</v>
      </c>
      <c r="G16" s="36" t="s">
        <v>50</v>
      </c>
      <c r="H16" s="36" t="s">
        <v>85</v>
      </c>
      <c r="I16" s="37" t="s">
        <v>85</v>
      </c>
      <c r="J16" s="37" t="s">
        <v>122</v>
      </c>
      <c r="K16" s="38" t="s">
        <v>409</v>
      </c>
      <c r="L16" s="39" t="s">
        <v>417</v>
      </c>
      <c r="M16" s="40">
        <v>25</v>
      </c>
      <c r="N16" s="31">
        <f t="shared" si="0"/>
        <v>0.352112676056338</v>
      </c>
      <c r="O16" s="31">
        <f t="shared" si="1"/>
        <v>0.51546391752577314</v>
      </c>
      <c r="P16" s="41" t="s">
        <v>473</v>
      </c>
      <c r="Q16" s="37" t="s">
        <v>267</v>
      </c>
      <c r="R16" s="43" t="s">
        <v>122</v>
      </c>
    </row>
    <row r="17" spans="1:18" x14ac:dyDescent="0.25">
      <c r="A17" s="28">
        <v>7</v>
      </c>
      <c r="B17" s="51" t="s">
        <v>12</v>
      </c>
      <c r="C17" s="34" t="s">
        <v>418</v>
      </c>
      <c r="D17" s="34" t="s">
        <v>419</v>
      </c>
      <c r="E17" s="34" t="s">
        <v>334</v>
      </c>
      <c r="F17" s="35">
        <v>40382</v>
      </c>
      <c r="G17" s="36" t="s">
        <v>50</v>
      </c>
      <c r="H17" s="36" t="s">
        <v>85</v>
      </c>
      <c r="I17" s="37" t="s">
        <v>85</v>
      </c>
      <c r="J17" s="37" t="s">
        <v>122</v>
      </c>
      <c r="K17" s="38" t="s">
        <v>399</v>
      </c>
      <c r="L17" s="39" t="s">
        <v>420</v>
      </c>
      <c r="M17" s="40">
        <v>22.5</v>
      </c>
      <c r="N17" s="31">
        <f t="shared" si="0"/>
        <v>0.31690140845070425</v>
      </c>
      <c r="O17" s="31">
        <f t="shared" si="1"/>
        <v>0.46391752577319589</v>
      </c>
      <c r="P17" s="41" t="s">
        <v>473</v>
      </c>
      <c r="Q17" s="37" t="s">
        <v>267</v>
      </c>
      <c r="R17" s="43" t="s">
        <v>122</v>
      </c>
    </row>
    <row r="18" spans="1:18" x14ac:dyDescent="0.25">
      <c r="A18" s="28">
        <v>8</v>
      </c>
      <c r="B18" s="51" t="s">
        <v>12</v>
      </c>
      <c r="C18" s="34" t="s">
        <v>421</v>
      </c>
      <c r="D18" s="34" t="s">
        <v>422</v>
      </c>
      <c r="E18" s="34" t="s">
        <v>423</v>
      </c>
      <c r="F18" s="35">
        <v>40195</v>
      </c>
      <c r="G18" s="36" t="s">
        <v>50</v>
      </c>
      <c r="H18" s="36" t="s">
        <v>85</v>
      </c>
      <c r="I18" s="37" t="s">
        <v>85</v>
      </c>
      <c r="J18" s="37" t="s">
        <v>122</v>
      </c>
      <c r="K18" s="38" t="s">
        <v>409</v>
      </c>
      <c r="L18" s="39" t="s">
        <v>424</v>
      </c>
      <c r="M18" s="40">
        <v>20.5</v>
      </c>
      <c r="N18" s="31">
        <f t="shared" si="0"/>
        <v>0.28873239436619719</v>
      </c>
      <c r="O18" s="31">
        <f t="shared" si="1"/>
        <v>0.42268041237113402</v>
      </c>
      <c r="P18" s="41" t="s">
        <v>473</v>
      </c>
      <c r="Q18" s="37" t="s">
        <v>267</v>
      </c>
      <c r="R18" s="43" t="s">
        <v>122</v>
      </c>
    </row>
    <row r="19" spans="1:18" x14ac:dyDescent="0.25">
      <c r="A19" s="28">
        <v>9</v>
      </c>
      <c r="B19" s="51" t="s">
        <v>12</v>
      </c>
      <c r="C19" s="34" t="s">
        <v>431</v>
      </c>
      <c r="D19" s="34" t="s">
        <v>422</v>
      </c>
      <c r="E19" s="34" t="s">
        <v>232</v>
      </c>
      <c r="F19" s="35">
        <v>40348</v>
      </c>
      <c r="G19" s="36" t="s">
        <v>50</v>
      </c>
      <c r="H19" s="36" t="s">
        <v>85</v>
      </c>
      <c r="I19" s="37" t="s">
        <v>85</v>
      </c>
      <c r="J19" s="37" t="s">
        <v>122</v>
      </c>
      <c r="K19" s="38" t="s">
        <v>409</v>
      </c>
      <c r="L19" s="39" t="s">
        <v>429</v>
      </c>
      <c r="M19" s="40">
        <v>20</v>
      </c>
      <c r="N19" s="31">
        <f t="shared" si="0"/>
        <v>0.28169014084507044</v>
      </c>
      <c r="O19" s="31">
        <f t="shared" si="1"/>
        <v>0.41237113402061853</v>
      </c>
      <c r="P19" s="41" t="s">
        <v>473</v>
      </c>
      <c r="Q19" s="37" t="s">
        <v>267</v>
      </c>
      <c r="R19" s="43" t="s">
        <v>122</v>
      </c>
    </row>
    <row r="20" spans="1:18" x14ac:dyDescent="0.25">
      <c r="A20" s="28">
        <v>10</v>
      </c>
      <c r="B20" s="51" t="s">
        <v>12</v>
      </c>
      <c r="C20" s="34" t="s">
        <v>432</v>
      </c>
      <c r="D20" s="34" t="s">
        <v>433</v>
      </c>
      <c r="E20" s="34" t="s">
        <v>434</v>
      </c>
      <c r="F20" s="35">
        <v>40343</v>
      </c>
      <c r="G20" s="36" t="s">
        <v>50</v>
      </c>
      <c r="H20" s="36" t="s">
        <v>85</v>
      </c>
      <c r="I20" s="37" t="s">
        <v>85</v>
      </c>
      <c r="J20" s="37" t="s">
        <v>122</v>
      </c>
      <c r="K20" s="38" t="s">
        <v>409</v>
      </c>
      <c r="L20" s="39" t="s">
        <v>427</v>
      </c>
      <c r="M20" s="40">
        <v>20</v>
      </c>
      <c r="N20" s="31">
        <f t="shared" si="0"/>
        <v>0.28169014084507044</v>
      </c>
      <c r="O20" s="31">
        <f t="shared" si="1"/>
        <v>0.41237113402061853</v>
      </c>
      <c r="P20" s="41" t="s">
        <v>473</v>
      </c>
      <c r="Q20" s="37" t="s">
        <v>267</v>
      </c>
      <c r="R20" s="43" t="s">
        <v>122</v>
      </c>
    </row>
    <row r="21" spans="1:18" x14ac:dyDescent="0.25">
      <c r="A21" s="28">
        <v>11</v>
      </c>
      <c r="B21" s="51" t="s">
        <v>12</v>
      </c>
      <c r="C21" s="34" t="s">
        <v>435</v>
      </c>
      <c r="D21" s="34" t="s">
        <v>436</v>
      </c>
      <c r="E21" s="34" t="s">
        <v>437</v>
      </c>
      <c r="F21" s="35">
        <v>40442</v>
      </c>
      <c r="G21" s="36" t="s">
        <v>50</v>
      </c>
      <c r="H21" s="36" t="s">
        <v>85</v>
      </c>
      <c r="I21" s="37" t="s">
        <v>85</v>
      </c>
      <c r="J21" s="37" t="s">
        <v>122</v>
      </c>
      <c r="K21" s="38" t="s">
        <v>399</v>
      </c>
      <c r="L21" s="39" t="s">
        <v>471</v>
      </c>
      <c r="M21" s="40">
        <v>19</v>
      </c>
      <c r="N21" s="31">
        <f t="shared" si="0"/>
        <v>0.26760563380281688</v>
      </c>
      <c r="O21" s="31">
        <f t="shared" si="1"/>
        <v>0.39175257731958762</v>
      </c>
      <c r="P21" s="41" t="s">
        <v>474</v>
      </c>
      <c r="Q21" s="37" t="s">
        <v>267</v>
      </c>
      <c r="R21" s="43" t="s">
        <v>122</v>
      </c>
    </row>
    <row r="22" spans="1:18" x14ac:dyDescent="0.25">
      <c r="A22" s="28">
        <v>12</v>
      </c>
      <c r="B22" s="51" t="s">
        <v>12</v>
      </c>
      <c r="C22" s="34" t="s">
        <v>439</v>
      </c>
      <c r="D22" s="34" t="s">
        <v>440</v>
      </c>
      <c r="E22" s="34" t="s">
        <v>95</v>
      </c>
      <c r="F22" s="35">
        <v>40444</v>
      </c>
      <c r="G22" s="36" t="s">
        <v>50</v>
      </c>
      <c r="H22" s="36" t="s">
        <v>85</v>
      </c>
      <c r="I22" s="37" t="s">
        <v>85</v>
      </c>
      <c r="J22" s="37" t="s">
        <v>122</v>
      </c>
      <c r="K22" s="38" t="s">
        <v>409</v>
      </c>
      <c r="L22" s="39" t="s">
        <v>425</v>
      </c>
      <c r="M22" s="40">
        <v>16</v>
      </c>
      <c r="N22" s="31">
        <f t="shared" si="0"/>
        <v>0.22535211267605634</v>
      </c>
      <c r="O22" s="31">
        <f t="shared" si="1"/>
        <v>0.32989690721649484</v>
      </c>
      <c r="P22" s="41" t="str">
        <f>IF(M22="","",IF($K$9=M22,$L$9,IF(M22&gt;=$H$9,"призер","участник")))</f>
        <v>участник</v>
      </c>
      <c r="Q22" s="37" t="s">
        <v>267</v>
      </c>
      <c r="R22" s="43" t="s">
        <v>122</v>
      </c>
    </row>
    <row r="23" spans="1:18" x14ac:dyDescent="0.25">
      <c r="A23" s="28">
        <v>13</v>
      </c>
      <c r="B23" s="51" t="s">
        <v>12</v>
      </c>
      <c r="C23" s="34" t="s">
        <v>441</v>
      </c>
      <c r="D23" s="34" t="s">
        <v>442</v>
      </c>
      <c r="E23" s="34" t="s">
        <v>443</v>
      </c>
      <c r="F23" s="35">
        <v>40201</v>
      </c>
      <c r="G23" s="36" t="s">
        <v>50</v>
      </c>
      <c r="H23" s="36" t="s">
        <v>85</v>
      </c>
      <c r="I23" s="37" t="s">
        <v>85</v>
      </c>
      <c r="J23" s="37" t="s">
        <v>122</v>
      </c>
      <c r="K23" s="38" t="s">
        <v>409</v>
      </c>
      <c r="L23" s="39" t="s">
        <v>444</v>
      </c>
      <c r="M23" s="40">
        <v>16</v>
      </c>
      <c r="N23" s="31">
        <f t="shared" si="0"/>
        <v>0.22535211267605634</v>
      </c>
      <c r="O23" s="31">
        <f t="shared" si="1"/>
        <v>0.32989690721649484</v>
      </c>
      <c r="P23" s="41" t="str">
        <f t="shared" ref="P23:P32" si="4">IF(M23="","",IF($K$9=M23,$L$9,IF(M23&gt;=$H$9,"призер","участник")))</f>
        <v>участник</v>
      </c>
      <c r="Q23" s="37" t="s">
        <v>267</v>
      </c>
      <c r="R23" s="43" t="s">
        <v>122</v>
      </c>
    </row>
    <row r="24" spans="1:18" x14ac:dyDescent="0.25">
      <c r="A24" s="28">
        <v>14</v>
      </c>
      <c r="B24" s="51" t="s">
        <v>12</v>
      </c>
      <c r="C24" s="34" t="s">
        <v>445</v>
      </c>
      <c r="D24" s="34" t="s">
        <v>163</v>
      </c>
      <c r="E24" s="34" t="s">
        <v>446</v>
      </c>
      <c r="F24" s="35">
        <v>40437</v>
      </c>
      <c r="G24" s="36" t="s">
        <v>50</v>
      </c>
      <c r="H24" s="36" t="s">
        <v>85</v>
      </c>
      <c r="I24" s="37" t="s">
        <v>85</v>
      </c>
      <c r="J24" s="37" t="s">
        <v>122</v>
      </c>
      <c r="K24" s="38" t="s">
        <v>399</v>
      </c>
      <c r="L24" s="39" t="s">
        <v>426</v>
      </c>
      <c r="M24" s="40">
        <v>15</v>
      </c>
      <c r="N24" s="31">
        <f t="shared" si="0"/>
        <v>0.21126760563380281</v>
      </c>
      <c r="O24" s="31">
        <f t="shared" si="1"/>
        <v>0.30927835051546393</v>
      </c>
      <c r="P24" s="41" t="str">
        <f t="shared" si="4"/>
        <v>участник</v>
      </c>
      <c r="Q24" s="37" t="s">
        <v>267</v>
      </c>
      <c r="R24" s="43" t="s">
        <v>122</v>
      </c>
    </row>
    <row r="25" spans="1:18" x14ac:dyDescent="0.25">
      <c r="A25" s="28">
        <v>15</v>
      </c>
      <c r="B25" s="51" t="s">
        <v>12</v>
      </c>
      <c r="C25" s="34" t="s">
        <v>447</v>
      </c>
      <c r="D25" s="34" t="s">
        <v>448</v>
      </c>
      <c r="E25" s="34" t="s">
        <v>342</v>
      </c>
      <c r="F25" s="35">
        <v>40189</v>
      </c>
      <c r="G25" s="36" t="s">
        <v>50</v>
      </c>
      <c r="H25" s="36" t="s">
        <v>85</v>
      </c>
      <c r="I25" s="37" t="s">
        <v>85</v>
      </c>
      <c r="J25" s="37" t="s">
        <v>122</v>
      </c>
      <c r="K25" s="38" t="s">
        <v>409</v>
      </c>
      <c r="L25" s="39" t="s">
        <v>449</v>
      </c>
      <c r="M25" s="40">
        <v>14</v>
      </c>
      <c r="N25" s="31">
        <f t="shared" si="0"/>
        <v>0.19718309859154928</v>
      </c>
      <c r="O25" s="31">
        <f t="shared" si="1"/>
        <v>0.28865979381443296</v>
      </c>
      <c r="P25" s="41" t="str">
        <f t="shared" si="4"/>
        <v>участник</v>
      </c>
      <c r="Q25" s="37" t="s">
        <v>267</v>
      </c>
      <c r="R25" s="43" t="s">
        <v>122</v>
      </c>
    </row>
    <row r="26" spans="1:18" x14ac:dyDescent="0.25">
      <c r="A26" s="28">
        <v>16</v>
      </c>
      <c r="B26" s="51" t="s">
        <v>12</v>
      </c>
      <c r="C26" s="34" t="s">
        <v>450</v>
      </c>
      <c r="D26" s="34" t="s">
        <v>451</v>
      </c>
      <c r="E26" s="34" t="s">
        <v>412</v>
      </c>
      <c r="F26" s="35">
        <v>40393</v>
      </c>
      <c r="G26" s="36" t="s">
        <v>50</v>
      </c>
      <c r="H26" s="36" t="s">
        <v>85</v>
      </c>
      <c r="I26" s="37" t="s">
        <v>397</v>
      </c>
      <c r="J26" s="37" t="s">
        <v>122</v>
      </c>
      <c r="K26" s="38" t="s">
        <v>409</v>
      </c>
      <c r="L26" s="39" t="s">
        <v>430</v>
      </c>
      <c r="M26" s="40">
        <v>13.5</v>
      </c>
      <c r="N26" s="31">
        <f t="shared" si="0"/>
        <v>0.19014084507042253</v>
      </c>
      <c r="O26" s="31">
        <f t="shared" si="1"/>
        <v>0.27835051546391754</v>
      </c>
      <c r="P26" s="41" t="str">
        <f t="shared" si="4"/>
        <v>участник</v>
      </c>
      <c r="Q26" s="37" t="s">
        <v>267</v>
      </c>
      <c r="R26" s="43" t="s">
        <v>122</v>
      </c>
    </row>
    <row r="27" spans="1:18" x14ac:dyDescent="0.25">
      <c r="A27" s="28">
        <v>17</v>
      </c>
      <c r="B27" s="51" t="s">
        <v>12</v>
      </c>
      <c r="C27" s="34" t="s">
        <v>452</v>
      </c>
      <c r="D27" s="34" t="s">
        <v>137</v>
      </c>
      <c r="E27" s="34" t="s">
        <v>138</v>
      </c>
      <c r="F27" s="35">
        <v>40336</v>
      </c>
      <c r="G27" s="36" t="s">
        <v>50</v>
      </c>
      <c r="H27" s="36" t="s">
        <v>85</v>
      </c>
      <c r="I27" s="37" t="s">
        <v>85</v>
      </c>
      <c r="J27" s="37" t="s">
        <v>122</v>
      </c>
      <c r="K27" s="38" t="s">
        <v>399</v>
      </c>
      <c r="L27" s="39" t="s">
        <v>453</v>
      </c>
      <c r="M27" s="40">
        <v>11.5</v>
      </c>
      <c r="N27" s="31">
        <f t="shared" si="0"/>
        <v>0.1619718309859155</v>
      </c>
      <c r="O27" s="31">
        <f t="shared" si="1"/>
        <v>0.23711340206185566</v>
      </c>
      <c r="P27" s="41" t="str">
        <f t="shared" si="4"/>
        <v>участник</v>
      </c>
      <c r="Q27" s="37" t="s">
        <v>267</v>
      </c>
      <c r="R27" s="43" t="s">
        <v>122</v>
      </c>
    </row>
    <row r="28" spans="1:18" x14ac:dyDescent="0.25">
      <c r="A28" s="28">
        <v>18</v>
      </c>
      <c r="B28" s="51" t="s">
        <v>12</v>
      </c>
      <c r="C28" s="34" t="s">
        <v>454</v>
      </c>
      <c r="D28" s="34" t="s">
        <v>455</v>
      </c>
      <c r="E28" s="34" t="s">
        <v>456</v>
      </c>
      <c r="F28" s="35">
        <v>40476</v>
      </c>
      <c r="G28" s="36" t="s">
        <v>50</v>
      </c>
      <c r="H28" s="36" t="s">
        <v>85</v>
      </c>
      <c r="I28" s="37" t="s">
        <v>85</v>
      </c>
      <c r="J28" s="37" t="s">
        <v>122</v>
      </c>
      <c r="K28" s="38" t="s">
        <v>409</v>
      </c>
      <c r="L28" s="39" t="s">
        <v>428</v>
      </c>
      <c r="M28" s="40">
        <v>11</v>
      </c>
      <c r="N28" s="31">
        <f t="shared" si="0"/>
        <v>0.15492957746478872</v>
      </c>
      <c r="O28" s="31">
        <f t="shared" si="1"/>
        <v>0.22680412371134021</v>
      </c>
      <c r="P28" s="41" t="str">
        <f t="shared" si="4"/>
        <v>участник</v>
      </c>
      <c r="Q28" s="37" t="s">
        <v>267</v>
      </c>
      <c r="R28" s="43" t="s">
        <v>122</v>
      </c>
    </row>
    <row r="29" spans="1:18" x14ac:dyDescent="0.25">
      <c r="A29" s="28">
        <v>19</v>
      </c>
      <c r="B29" s="51" t="s">
        <v>12</v>
      </c>
      <c r="C29" s="34" t="s">
        <v>457</v>
      </c>
      <c r="D29" s="34" t="s">
        <v>458</v>
      </c>
      <c r="E29" s="34" t="s">
        <v>354</v>
      </c>
      <c r="F29" s="35">
        <v>40495</v>
      </c>
      <c r="G29" s="36" t="s">
        <v>50</v>
      </c>
      <c r="H29" s="36" t="s">
        <v>85</v>
      </c>
      <c r="I29" s="37" t="s">
        <v>85</v>
      </c>
      <c r="J29" s="37" t="s">
        <v>122</v>
      </c>
      <c r="K29" s="38" t="s">
        <v>409</v>
      </c>
      <c r="L29" s="39" t="s">
        <v>459</v>
      </c>
      <c r="M29" s="40">
        <v>4.5</v>
      </c>
      <c r="N29" s="31">
        <f t="shared" si="0"/>
        <v>6.3380281690140844E-2</v>
      </c>
      <c r="O29" s="31">
        <f t="shared" si="1"/>
        <v>9.2783505154639179E-2</v>
      </c>
      <c r="P29" s="41" t="str">
        <f t="shared" si="4"/>
        <v>участник</v>
      </c>
      <c r="Q29" s="37" t="s">
        <v>267</v>
      </c>
      <c r="R29" s="43" t="s">
        <v>122</v>
      </c>
    </row>
    <row r="30" spans="1:18" x14ac:dyDescent="0.25">
      <c r="A30" s="28">
        <v>20</v>
      </c>
      <c r="B30" s="51" t="s">
        <v>12</v>
      </c>
      <c r="C30" s="34" t="s">
        <v>460</v>
      </c>
      <c r="D30" s="34" t="s">
        <v>461</v>
      </c>
      <c r="E30" s="34" t="s">
        <v>164</v>
      </c>
      <c r="F30" s="35">
        <v>40354</v>
      </c>
      <c r="G30" s="36" t="s">
        <v>50</v>
      </c>
      <c r="H30" s="36" t="s">
        <v>397</v>
      </c>
      <c r="I30" s="37" t="s">
        <v>85</v>
      </c>
      <c r="J30" s="37" t="s">
        <v>122</v>
      </c>
      <c r="K30" s="38" t="s">
        <v>399</v>
      </c>
      <c r="L30" s="39" t="s">
        <v>462</v>
      </c>
      <c r="M30" s="40">
        <v>4</v>
      </c>
      <c r="N30" s="31">
        <f t="shared" si="0"/>
        <v>5.6338028169014086E-2</v>
      </c>
      <c r="O30" s="31">
        <f t="shared" si="1"/>
        <v>8.247422680412371E-2</v>
      </c>
      <c r="P30" s="41" t="str">
        <f t="shared" si="4"/>
        <v>участник</v>
      </c>
      <c r="Q30" s="37" t="s">
        <v>267</v>
      </c>
      <c r="R30" s="43" t="s">
        <v>122</v>
      </c>
    </row>
    <row r="31" spans="1:18" x14ac:dyDescent="0.25">
      <c r="A31" s="28">
        <v>21</v>
      </c>
      <c r="B31" s="51" t="s">
        <v>12</v>
      </c>
      <c r="C31" s="34" t="s">
        <v>463</v>
      </c>
      <c r="D31" s="34" t="s">
        <v>464</v>
      </c>
      <c r="E31" s="34" t="s">
        <v>465</v>
      </c>
      <c r="F31" s="35">
        <v>40365</v>
      </c>
      <c r="G31" s="36" t="s">
        <v>50</v>
      </c>
      <c r="H31" s="36" t="s">
        <v>85</v>
      </c>
      <c r="I31" s="37" t="s">
        <v>85</v>
      </c>
      <c r="J31" s="37" t="s">
        <v>122</v>
      </c>
      <c r="K31" s="38" t="s">
        <v>399</v>
      </c>
      <c r="L31" s="39" t="s">
        <v>466</v>
      </c>
      <c r="M31" s="40">
        <v>3</v>
      </c>
      <c r="N31" s="31">
        <f t="shared" si="0"/>
        <v>4.2253521126760563E-2</v>
      </c>
      <c r="O31" s="31">
        <f t="shared" si="1"/>
        <v>6.1855670103092786E-2</v>
      </c>
      <c r="P31" s="41" t="str">
        <f t="shared" si="4"/>
        <v>участник</v>
      </c>
      <c r="Q31" s="37" t="s">
        <v>267</v>
      </c>
      <c r="R31" s="43" t="s">
        <v>122</v>
      </c>
    </row>
    <row r="32" spans="1:18" x14ac:dyDescent="0.25">
      <c r="A32" s="28">
        <v>22</v>
      </c>
      <c r="B32" s="51" t="s">
        <v>12</v>
      </c>
      <c r="C32" s="34" t="s">
        <v>467</v>
      </c>
      <c r="D32" s="34" t="s">
        <v>468</v>
      </c>
      <c r="E32" s="34" t="s">
        <v>469</v>
      </c>
      <c r="F32" s="35">
        <v>40537</v>
      </c>
      <c r="G32" s="36" t="s">
        <v>50</v>
      </c>
      <c r="H32" s="36" t="s">
        <v>85</v>
      </c>
      <c r="I32" s="37" t="s">
        <v>85</v>
      </c>
      <c r="J32" s="37" t="s">
        <v>122</v>
      </c>
      <c r="K32" s="38" t="s">
        <v>409</v>
      </c>
      <c r="L32" s="39" t="s">
        <v>470</v>
      </c>
      <c r="M32" s="40">
        <v>3</v>
      </c>
      <c r="N32" s="31">
        <f t="shared" si="0"/>
        <v>4.2253521126760563E-2</v>
      </c>
      <c r="O32" s="31">
        <f t="shared" si="1"/>
        <v>6.1855670103092786E-2</v>
      </c>
      <c r="P32" s="41" t="str">
        <f t="shared" si="4"/>
        <v>участник</v>
      </c>
      <c r="Q32" s="37" t="s">
        <v>267</v>
      </c>
      <c r="R32" s="43" t="s">
        <v>122</v>
      </c>
    </row>
    <row r="34" spans="2:4" ht="15.75" x14ac:dyDescent="0.25">
      <c r="B34" s="33" t="s">
        <v>23</v>
      </c>
      <c r="C34" s="67" t="s">
        <v>478</v>
      </c>
      <c r="D34" s="10" t="s">
        <v>480</v>
      </c>
    </row>
    <row r="35" spans="2:4" ht="15.75" x14ac:dyDescent="0.25">
      <c r="C35" s="67" t="s">
        <v>477</v>
      </c>
      <c r="D35" s="10" t="s">
        <v>481</v>
      </c>
    </row>
    <row r="36" spans="2:4" x14ac:dyDescent="0.25">
      <c r="D36" s="10" t="s">
        <v>475</v>
      </c>
    </row>
    <row r="37" spans="2:4" x14ac:dyDescent="0.25">
      <c r="D37" s="10" t="s">
        <v>476</v>
      </c>
    </row>
    <row r="38" spans="2:4" x14ac:dyDescent="0.25">
      <c r="D38" s="10" t="s">
        <v>479</v>
      </c>
    </row>
  </sheetData>
  <protectedRanges>
    <protectedRange sqref="N11:N32" name="Диапазон1_3_1"/>
    <protectedRange sqref="O11:O32" name="Диапазон1_1_1_1"/>
    <protectedRange sqref="P11:P32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tabSelected="1" topLeftCell="A5" zoomScaleNormal="100" workbookViewId="0">
      <selection activeCell="C11" sqref="C11:K11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42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COUNTA(M11:M20)</f>
        <v>10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66</v>
      </c>
      <c r="E4" s="16" t="s">
        <v>21</v>
      </c>
      <c r="F4" s="17"/>
      <c r="Q4" s="18" t="s">
        <v>33</v>
      </c>
      <c r="R4" s="19">
        <f>COUNTIF(P11:P20,"победитель")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v>3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COUNTIF(P11:P20,"участник")</f>
        <v>6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 t="s">
        <v>65</v>
      </c>
      <c r="F8" s="17"/>
      <c r="Q8" s="22" t="s">
        <v>31</v>
      </c>
      <c r="R8" s="21">
        <f>(R4+R5)/R2</f>
        <v>0.4</v>
      </c>
    </row>
    <row r="9" spans="1:21" x14ac:dyDescent="0.25">
      <c r="C9" s="143" t="s">
        <v>24</v>
      </c>
      <c r="D9" s="143"/>
      <c r="E9" s="14">
        <v>80</v>
      </c>
      <c r="G9" s="18" t="s">
        <v>44</v>
      </c>
      <c r="H9" s="56">
        <f>E9/2</f>
        <v>40</v>
      </c>
      <c r="J9" s="23" t="s">
        <v>13</v>
      </c>
      <c r="K9" s="24">
        <f>MAX(M11:M20)</f>
        <v>43.5</v>
      </c>
      <c r="L9" s="25" t="str">
        <f>IF(K9*100/E9&gt;=50,"победитель","участник")</f>
        <v>победитель</v>
      </c>
      <c r="P9" s="26">
        <f>R8-45%</f>
        <v>-4.9999999999999989E-2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158</v>
      </c>
      <c r="D11" s="34" t="s">
        <v>159</v>
      </c>
      <c r="E11" s="34" t="s">
        <v>160</v>
      </c>
      <c r="F11" s="35">
        <v>40158</v>
      </c>
      <c r="G11" s="36" t="s">
        <v>50</v>
      </c>
      <c r="H11" s="36" t="s">
        <v>85</v>
      </c>
      <c r="I11" s="36" t="s">
        <v>85</v>
      </c>
      <c r="J11" s="37" t="s">
        <v>122</v>
      </c>
      <c r="K11" s="38">
        <v>10</v>
      </c>
      <c r="L11" s="39" t="s">
        <v>161</v>
      </c>
      <c r="M11" s="40">
        <v>43.5</v>
      </c>
      <c r="N11" s="31">
        <f t="shared" ref="N11:N20" si="0">IF(M11="","",M11/$E$9)</f>
        <v>0.54374999999999996</v>
      </c>
      <c r="O11" s="31">
        <f t="shared" ref="O11:O20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123</v>
      </c>
      <c r="R11" s="37" t="s">
        <v>122</v>
      </c>
    </row>
    <row r="12" spans="1:21" x14ac:dyDescent="0.25">
      <c r="A12" s="28">
        <v>4</v>
      </c>
      <c r="B12" s="51" t="s">
        <v>12</v>
      </c>
      <c r="C12" s="34" t="s">
        <v>171</v>
      </c>
      <c r="D12" s="34" t="s">
        <v>82</v>
      </c>
      <c r="E12" s="34" t="s">
        <v>172</v>
      </c>
      <c r="F12" s="35">
        <v>40080</v>
      </c>
      <c r="G12" s="36" t="s">
        <v>50</v>
      </c>
      <c r="H12" s="36" t="s">
        <v>85</v>
      </c>
      <c r="I12" s="36" t="s">
        <v>85</v>
      </c>
      <c r="J12" s="37" t="s">
        <v>122</v>
      </c>
      <c r="K12" s="38">
        <v>10</v>
      </c>
      <c r="L12" s="39" t="s">
        <v>173</v>
      </c>
      <c r="M12" s="40">
        <v>43</v>
      </c>
      <c r="N12" s="31">
        <f>IF(M12="","",M12/$E$9)</f>
        <v>0.53749999999999998</v>
      </c>
      <c r="O12" s="31">
        <f>IF(M12="","",M12/$K$9)</f>
        <v>0.9885057471264368</v>
      </c>
      <c r="P12" s="41" t="str">
        <f>IF(M12="","",IF($K$9=M12,$L$9,IF(M12&gt;=$H$9,"призер","участник")))</f>
        <v>призер</v>
      </c>
      <c r="Q12" s="37" t="s">
        <v>123</v>
      </c>
      <c r="R12" s="37" t="s">
        <v>122</v>
      </c>
    </row>
    <row r="13" spans="1:21" s="32" customFormat="1" ht="12.95" customHeight="1" x14ac:dyDescent="0.2">
      <c r="A13" s="28">
        <v>2</v>
      </c>
      <c r="B13" s="51" t="s">
        <v>12</v>
      </c>
      <c r="C13" s="34" t="s">
        <v>166</v>
      </c>
      <c r="D13" s="34" t="s">
        <v>163</v>
      </c>
      <c r="E13" s="34" t="s">
        <v>164</v>
      </c>
      <c r="F13" s="35">
        <v>39949</v>
      </c>
      <c r="G13" s="36" t="s">
        <v>50</v>
      </c>
      <c r="H13" s="36" t="s">
        <v>85</v>
      </c>
      <c r="I13" s="36" t="s">
        <v>85</v>
      </c>
      <c r="J13" s="37" t="s">
        <v>122</v>
      </c>
      <c r="K13" s="38">
        <v>10</v>
      </c>
      <c r="L13" s="39" t="s">
        <v>165</v>
      </c>
      <c r="M13" s="40">
        <v>42</v>
      </c>
      <c r="N13" s="31">
        <f>IF(M13="","",M13/$E$9)</f>
        <v>0.52500000000000002</v>
      </c>
      <c r="O13" s="31">
        <f>IF(M13="","",M13/$K$9)</f>
        <v>0.96551724137931039</v>
      </c>
      <c r="P13" s="41" t="str">
        <f>IF(M13="","",IF($K$9=M13,$L$9,IF(M13&gt;=$H$9,"призер","участник")))</f>
        <v>призер</v>
      </c>
      <c r="Q13" s="37" t="s">
        <v>123</v>
      </c>
      <c r="R13" s="37" t="s">
        <v>122</v>
      </c>
    </row>
    <row r="14" spans="1:21" x14ac:dyDescent="0.25">
      <c r="A14" s="28">
        <v>3</v>
      </c>
      <c r="B14" s="51" t="s">
        <v>12</v>
      </c>
      <c r="C14" s="34" t="s">
        <v>167</v>
      </c>
      <c r="D14" s="34" t="s">
        <v>168</v>
      </c>
      <c r="E14" s="34" t="s">
        <v>169</v>
      </c>
      <c r="F14" s="44">
        <v>39939</v>
      </c>
      <c r="G14" s="36" t="s">
        <v>50</v>
      </c>
      <c r="H14" s="36" t="s">
        <v>85</v>
      </c>
      <c r="I14" s="36" t="s">
        <v>85</v>
      </c>
      <c r="J14" s="37" t="s">
        <v>122</v>
      </c>
      <c r="K14" s="38">
        <v>10</v>
      </c>
      <c r="L14" s="39" t="s">
        <v>170</v>
      </c>
      <c r="M14" s="40">
        <v>38.5</v>
      </c>
      <c r="N14" s="31">
        <f>IF(M14="","",M14/$E$9)</f>
        <v>0.48125000000000001</v>
      </c>
      <c r="O14" s="31">
        <f>IF(M14="","",M14/$K$9)</f>
        <v>0.88505747126436785</v>
      </c>
      <c r="P14" s="41" t="s">
        <v>473</v>
      </c>
      <c r="Q14" s="37" t="s">
        <v>123</v>
      </c>
      <c r="R14" s="37" t="s">
        <v>122</v>
      </c>
    </row>
    <row r="15" spans="1:21" x14ac:dyDescent="0.25">
      <c r="A15" s="28">
        <v>5</v>
      </c>
      <c r="B15" s="51" t="s">
        <v>12</v>
      </c>
      <c r="C15" s="59" t="s">
        <v>174</v>
      </c>
      <c r="D15" s="34" t="s">
        <v>175</v>
      </c>
      <c r="E15" s="34" t="s">
        <v>176</v>
      </c>
      <c r="F15" s="35">
        <v>39931</v>
      </c>
      <c r="G15" s="36" t="s">
        <v>50</v>
      </c>
      <c r="H15" s="36" t="s">
        <v>85</v>
      </c>
      <c r="I15" s="36" t="s">
        <v>85</v>
      </c>
      <c r="J15" s="37" t="s">
        <v>122</v>
      </c>
      <c r="K15" s="38">
        <v>10</v>
      </c>
      <c r="L15" s="39" t="s">
        <v>177</v>
      </c>
      <c r="M15" s="40">
        <v>36.5</v>
      </c>
      <c r="N15" s="31">
        <f t="shared" si="0"/>
        <v>0.45624999999999999</v>
      </c>
      <c r="O15" s="31">
        <f t="shared" si="1"/>
        <v>0.83908045977011492</v>
      </c>
      <c r="P15" s="41" t="s">
        <v>474</v>
      </c>
      <c r="Q15" s="37" t="s">
        <v>123</v>
      </c>
      <c r="R15" s="37" t="s">
        <v>122</v>
      </c>
    </row>
    <row r="16" spans="1:21" x14ac:dyDescent="0.25">
      <c r="A16" s="28">
        <v>6</v>
      </c>
      <c r="B16" s="51" t="s">
        <v>12</v>
      </c>
      <c r="C16" s="34" t="s">
        <v>178</v>
      </c>
      <c r="D16" s="34" t="s">
        <v>75</v>
      </c>
      <c r="E16" s="34" t="s">
        <v>179</v>
      </c>
      <c r="F16" s="35">
        <v>40062</v>
      </c>
      <c r="G16" s="36" t="s">
        <v>50</v>
      </c>
      <c r="H16" s="36" t="s">
        <v>85</v>
      </c>
      <c r="I16" s="36" t="s">
        <v>85</v>
      </c>
      <c r="J16" s="37" t="s">
        <v>122</v>
      </c>
      <c r="K16" s="38">
        <v>10</v>
      </c>
      <c r="L16" s="39" t="s">
        <v>180</v>
      </c>
      <c r="M16" s="40">
        <v>34.5</v>
      </c>
      <c r="N16" s="31">
        <f t="shared" si="0"/>
        <v>0.43125000000000002</v>
      </c>
      <c r="O16" s="31">
        <f t="shared" si="1"/>
        <v>0.7931034482758621</v>
      </c>
      <c r="P16" s="41" t="str">
        <f t="shared" ref="P16:P20" si="2">IF(M16="","",IF($K$9=M16,$L$9,IF(M16&gt;=$H$9,"призер","участник")))</f>
        <v>участник</v>
      </c>
      <c r="Q16" s="37" t="s">
        <v>123</v>
      </c>
      <c r="R16" s="37" t="s">
        <v>122</v>
      </c>
    </row>
    <row r="17" spans="1:18" x14ac:dyDescent="0.25">
      <c r="A17" s="28">
        <v>7</v>
      </c>
      <c r="B17" s="51" t="s">
        <v>12</v>
      </c>
      <c r="C17" s="34" t="s">
        <v>181</v>
      </c>
      <c r="D17" s="34" t="s">
        <v>182</v>
      </c>
      <c r="E17" s="34" t="s">
        <v>183</v>
      </c>
      <c r="F17" s="35">
        <v>40054</v>
      </c>
      <c r="G17" s="36" t="s">
        <v>50</v>
      </c>
      <c r="H17" s="36" t="s">
        <v>85</v>
      </c>
      <c r="I17" s="36" t="s">
        <v>85</v>
      </c>
      <c r="J17" s="37" t="s">
        <v>122</v>
      </c>
      <c r="K17" s="38">
        <v>10</v>
      </c>
      <c r="L17" s="39" t="s">
        <v>162</v>
      </c>
      <c r="M17" s="40">
        <v>30</v>
      </c>
      <c r="N17" s="31">
        <f t="shared" si="0"/>
        <v>0.375</v>
      </c>
      <c r="O17" s="31">
        <f t="shared" si="1"/>
        <v>0.68965517241379315</v>
      </c>
      <c r="P17" s="41" t="str">
        <f t="shared" si="2"/>
        <v>участник</v>
      </c>
      <c r="Q17" s="37" t="s">
        <v>123</v>
      </c>
      <c r="R17" s="37" t="s">
        <v>122</v>
      </c>
    </row>
    <row r="18" spans="1:18" x14ac:dyDescent="0.25">
      <c r="A18" s="28">
        <v>8</v>
      </c>
      <c r="B18" s="51" t="s">
        <v>12</v>
      </c>
      <c r="C18" s="34" t="s">
        <v>184</v>
      </c>
      <c r="D18" s="34" t="s">
        <v>137</v>
      </c>
      <c r="E18" s="34" t="s">
        <v>185</v>
      </c>
      <c r="F18" s="35">
        <v>39987</v>
      </c>
      <c r="G18" s="36" t="s">
        <v>50</v>
      </c>
      <c r="H18" s="36" t="s">
        <v>85</v>
      </c>
      <c r="I18" s="36" t="s">
        <v>85</v>
      </c>
      <c r="J18" s="37" t="s">
        <v>122</v>
      </c>
      <c r="K18" s="38">
        <v>10</v>
      </c>
      <c r="L18" s="39" t="s">
        <v>186</v>
      </c>
      <c r="M18" s="40">
        <v>28</v>
      </c>
      <c r="N18" s="31">
        <f t="shared" si="0"/>
        <v>0.35</v>
      </c>
      <c r="O18" s="31">
        <f t="shared" si="1"/>
        <v>0.64367816091954022</v>
      </c>
      <c r="P18" s="41" t="str">
        <f t="shared" si="2"/>
        <v>участник</v>
      </c>
      <c r="Q18" s="37" t="s">
        <v>123</v>
      </c>
      <c r="R18" s="37" t="s">
        <v>122</v>
      </c>
    </row>
    <row r="19" spans="1:18" x14ac:dyDescent="0.25">
      <c r="A19" s="28">
        <v>9</v>
      </c>
      <c r="B19" s="51" t="s">
        <v>12</v>
      </c>
      <c r="C19" s="34" t="s">
        <v>187</v>
      </c>
      <c r="D19" s="34" t="s">
        <v>60</v>
      </c>
      <c r="E19" s="34" t="s">
        <v>188</v>
      </c>
      <c r="F19" s="35">
        <v>39830</v>
      </c>
      <c r="G19" s="36" t="s">
        <v>50</v>
      </c>
      <c r="H19" s="36" t="s">
        <v>85</v>
      </c>
      <c r="I19" s="36" t="s">
        <v>85</v>
      </c>
      <c r="J19" s="37" t="s">
        <v>122</v>
      </c>
      <c r="K19" s="38">
        <v>10</v>
      </c>
      <c r="L19" s="39" t="s">
        <v>189</v>
      </c>
      <c r="M19" s="40">
        <v>22</v>
      </c>
      <c r="N19" s="31">
        <f t="shared" si="0"/>
        <v>0.27500000000000002</v>
      </c>
      <c r="O19" s="31">
        <f t="shared" si="1"/>
        <v>0.50574712643678166</v>
      </c>
      <c r="P19" s="41" t="str">
        <f t="shared" si="2"/>
        <v>участник</v>
      </c>
      <c r="Q19" s="37" t="s">
        <v>123</v>
      </c>
      <c r="R19" s="37" t="s">
        <v>122</v>
      </c>
    </row>
    <row r="20" spans="1:18" x14ac:dyDescent="0.25">
      <c r="A20" s="28">
        <v>10</v>
      </c>
      <c r="B20" s="51" t="s">
        <v>12</v>
      </c>
      <c r="C20" s="34" t="s">
        <v>190</v>
      </c>
      <c r="D20" s="34" t="s">
        <v>191</v>
      </c>
      <c r="E20" s="34" t="s">
        <v>192</v>
      </c>
      <c r="F20" s="35">
        <v>40050</v>
      </c>
      <c r="G20" s="36" t="s">
        <v>50</v>
      </c>
      <c r="H20" s="36" t="s">
        <v>85</v>
      </c>
      <c r="I20" s="36" t="s">
        <v>85</v>
      </c>
      <c r="J20" s="37" t="s">
        <v>122</v>
      </c>
      <c r="K20" s="38">
        <v>10</v>
      </c>
      <c r="L20" s="39" t="s">
        <v>193</v>
      </c>
      <c r="M20" s="40">
        <v>18</v>
      </c>
      <c r="N20" s="31">
        <f t="shared" si="0"/>
        <v>0.22500000000000001</v>
      </c>
      <c r="O20" s="31">
        <f t="shared" si="1"/>
        <v>0.41379310344827586</v>
      </c>
      <c r="P20" s="41" t="str">
        <f t="shared" si="2"/>
        <v>участник</v>
      </c>
      <c r="Q20" s="37" t="s">
        <v>123</v>
      </c>
      <c r="R20" s="37" t="s">
        <v>122</v>
      </c>
    </row>
    <row r="22" spans="1:18" ht="15.75" x14ac:dyDescent="0.25">
      <c r="B22" s="33" t="s">
        <v>23</v>
      </c>
      <c r="C22" s="67" t="s">
        <v>478</v>
      </c>
      <c r="D22" s="10" t="s">
        <v>480</v>
      </c>
    </row>
    <row r="23" spans="1:18" ht="15.75" x14ac:dyDescent="0.25">
      <c r="C23" s="67" t="s">
        <v>477</v>
      </c>
      <c r="D23" s="10" t="s">
        <v>481</v>
      </c>
    </row>
    <row r="24" spans="1:18" x14ac:dyDescent="0.25">
      <c r="D24" s="10" t="s">
        <v>475</v>
      </c>
    </row>
    <row r="25" spans="1:18" x14ac:dyDescent="0.25">
      <c r="D25" s="10" t="s">
        <v>476</v>
      </c>
    </row>
    <row r="26" spans="1:18" x14ac:dyDescent="0.25">
      <c r="D26" s="10" t="s">
        <v>479</v>
      </c>
    </row>
  </sheetData>
  <protectedRanges>
    <protectedRange sqref="N11:N20" name="Диапазон1_3_1"/>
    <protectedRange sqref="O11:O20" name="Диапазон1_1_1_1"/>
    <protectedRange sqref="P11:P20" name="Диапазон1_2_1_1_1"/>
  </protectedRanges>
  <autoFilter ref="A10:R10"/>
  <mergeCells count="3">
    <mergeCell ref="A1:R1"/>
    <mergeCell ref="C9:D9"/>
    <mergeCell ref="C2:P2"/>
  </mergeCells>
  <conditionalFormatting sqref="C4:C5">
    <cfRule type="expression" dxfId="6" priority="4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E9 F4:F8 E6:E7 C11:F11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2" zoomScaleNormal="100" workbookViewId="0">
      <selection activeCell="G7" sqref="G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</row>
    <row r="2" spans="1:21" ht="32.25" customHeight="1" x14ac:dyDescent="0.25">
      <c r="B2" s="11"/>
      <c r="C2" s="142" t="s">
        <v>43</v>
      </c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91"/>
      <c r="D4" s="92"/>
      <c r="E4" s="93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91" t="s">
        <v>12</v>
      </c>
      <c r="D5" s="92"/>
      <c r="E5" s="93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91" t="s">
        <v>41</v>
      </c>
      <c r="D6" s="92"/>
      <c r="E6" s="92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91">
        <v>11</v>
      </c>
      <c r="D7" s="92"/>
      <c r="E7" s="92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94"/>
      <c r="D8" s="92"/>
      <c r="E8" s="92"/>
      <c r="F8" s="17"/>
      <c r="Q8" s="22" t="s">
        <v>31</v>
      </c>
      <c r="R8" s="21" t="e">
        <f>(R4+R5)/R2</f>
        <v>#DIV/0!</v>
      </c>
    </row>
    <row r="9" spans="1:21" x14ac:dyDescent="0.25">
      <c r="C9" s="147" t="s">
        <v>24</v>
      </c>
      <c r="D9" s="147"/>
      <c r="E9" s="95"/>
      <c r="G9" s="18" t="s">
        <v>44</v>
      </c>
      <c r="H9" s="56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51" t="s">
        <v>12</v>
      </c>
      <c r="C11" s="72"/>
      <c r="D11" s="72"/>
      <c r="E11" s="72"/>
      <c r="F11" s="73"/>
      <c r="G11" s="74"/>
      <c r="H11" s="74"/>
      <c r="I11" s="75"/>
      <c r="J11" s="75"/>
      <c r="K11" s="76"/>
      <c r="L11" s="74"/>
      <c r="M11" s="76"/>
      <c r="N11" s="77"/>
      <c r="O11" s="77"/>
      <c r="P11" s="76"/>
      <c r="Q11" s="75"/>
      <c r="R11" s="75"/>
    </row>
    <row r="12" spans="1:21" s="32" customFormat="1" ht="12.95" customHeight="1" x14ac:dyDescent="0.2">
      <c r="A12" s="28">
        <v>3</v>
      </c>
      <c r="B12" s="51" t="s">
        <v>12</v>
      </c>
      <c r="C12" s="72"/>
      <c r="D12" s="72"/>
      <c r="E12" s="72"/>
      <c r="F12" s="78"/>
      <c r="G12" s="74"/>
      <c r="H12" s="74"/>
      <c r="I12" s="79"/>
      <c r="J12" s="79"/>
      <c r="K12" s="80"/>
      <c r="L12" s="74"/>
      <c r="M12" s="76"/>
      <c r="N12" s="77"/>
      <c r="O12" s="77"/>
      <c r="P12" s="76"/>
      <c r="Q12" s="75"/>
      <c r="R12" s="75"/>
    </row>
    <row r="13" spans="1:21" x14ac:dyDescent="0.25">
      <c r="A13" s="28">
        <v>13</v>
      </c>
      <c r="B13" s="51" t="s">
        <v>12</v>
      </c>
      <c r="C13" s="72"/>
      <c r="D13" s="72"/>
      <c r="E13" s="72"/>
      <c r="F13" s="73"/>
      <c r="G13" s="74"/>
      <c r="H13" s="74"/>
      <c r="I13" s="75"/>
      <c r="J13" s="75"/>
      <c r="K13" s="76"/>
      <c r="L13" s="74"/>
      <c r="M13" s="76"/>
      <c r="N13" s="77"/>
      <c r="O13" s="77"/>
      <c r="P13" s="76"/>
      <c r="Q13" s="75"/>
      <c r="R13" s="75"/>
    </row>
    <row r="14" spans="1:21" x14ac:dyDescent="0.25">
      <c r="A14" s="28">
        <v>2</v>
      </c>
      <c r="B14" s="51" t="s">
        <v>12</v>
      </c>
      <c r="C14" s="72"/>
      <c r="D14" s="72"/>
      <c r="E14" s="72"/>
      <c r="F14" s="73"/>
      <c r="G14" s="74"/>
      <c r="H14" s="74"/>
      <c r="I14" s="75"/>
      <c r="J14" s="75"/>
      <c r="K14" s="76"/>
      <c r="L14" s="74"/>
      <c r="M14" s="76"/>
      <c r="N14" s="77"/>
      <c r="O14" s="77"/>
      <c r="P14" s="76"/>
      <c r="Q14" s="75"/>
      <c r="R14" s="75"/>
    </row>
    <row r="15" spans="1:21" x14ac:dyDescent="0.25">
      <c r="A15" s="28">
        <v>6</v>
      </c>
      <c r="B15" s="51" t="s">
        <v>12</v>
      </c>
      <c r="C15" s="72"/>
      <c r="D15" s="72"/>
      <c r="E15" s="72"/>
      <c r="F15" s="73"/>
      <c r="G15" s="74"/>
      <c r="H15" s="74"/>
      <c r="I15" s="75"/>
      <c r="J15" s="75"/>
      <c r="K15" s="76"/>
      <c r="L15" s="74"/>
      <c r="M15" s="76"/>
      <c r="N15" s="77"/>
      <c r="O15" s="77"/>
      <c r="P15" s="76"/>
      <c r="Q15" s="75"/>
      <c r="R15" s="75"/>
    </row>
    <row r="16" spans="1:21" x14ac:dyDescent="0.25">
      <c r="A16" s="28">
        <v>9</v>
      </c>
      <c r="B16" s="51" t="s">
        <v>12</v>
      </c>
      <c r="C16" s="72"/>
      <c r="D16" s="72"/>
      <c r="E16" s="72"/>
      <c r="F16" s="73"/>
      <c r="G16" s="74"/>
      <c r="H16" s="74"/>
      <c r="I16" s="75"/>
      <c r="J16" s="75"/>
      <c r="K16" s="76"/>
      <c r="L16" s="74"/>
      <c r="M16" s="76"/>
      <c r="N16" s="77"/>
      <c r="O16" s="77"/>
      <c r="P16" s="76"/>
      <c r="Q16" s="75"/>
      <c r="R16" s="75"/>
    </row>
    <row r="17" spans="1:18" x14ac:dyDescent="0.25">
      <c r="A17" s="28">
        <v>1</v>
      </c>
      <c r="B17" s="51" t="s">
        <v>12</v>
      </c>
      <c r="C17" s="72"/>
      <c r="D17" s="72"/>
      <c r="E17" s="72"/>
      <c r="F17" s="73"/>
      <c r="G17" s="74"/>
      <c r="H17" s="74"/>
      <c r="I17" s="75"/>
      <c r="J17" s="75"/>
      <c r="K17" s="76"/>
      <c r="L17" s="74"/>
      <c r="M17" s="76"/>
      <c r="N17" s="77"/>
      <c r="O17" s="77"/>
      <c r="P17" s="76"/>
      <c r="Q17" s="75"/>
      <c r="R17" s="75"/>
    </row>
    <row r="18" spans="1:18" x14ac:dyDescent="0.25">
      <c r="A18" s="28">
        <v>11</v>
      </c>
      <c r="B18" s="51" t="s">
        <v>12</v>
      </c>
      <c r="C18" s="72"/>
      <c r="D18" s="72"/>
      <c r="E18" s="72"/>
      <c r="F18" s="90"/>
      <c r="G18" s="74"/>
      <c r="H18" s="74"/>
      <c r="I18" s="75"/>
      <c r="J18" s="75"/>
      <c r="K18" s="76"/>
      <c r="L18" s="74"/>
      <c r="M18" s="76"/>
      <c r="N18" s="77"/>
      <c r="O18" s="77"/>
      <c r="P18" s="76"/>
      <c r="Q18" s="75"/>
      <c r="R18" s="75"/>
    </row>
    <row r="19" spans="1:18" x14ac:dyDescent="0.25">
      <c r="A19" s="28">
        <v>5</v>
      </c>
      <c r="B19" s="51" t="s">
        <v>12</v>
      </c>
      <c r="C19" s="72"/>
      <c r="D19" s="72"/>
      <c r="E19" s="72"/>
      <c r="F19" s="73"/>
      <c r="G19" s="74"/>
      <c r="H19" s="74"/>
      <c r="I19" s="75"/>
      <c r="J19" s="75"/>
      <c r="K19" s="76"/>
      <c r="L19" s="74"/>
      <c r="M19" s="76"/>
      <c r="N19" s="77"/>
      <c r="O19" s="77"/>
      <c r="P19" s="76"/>
      <c r="Q19" s="75"/>
      <c r="R19" s="75"/>
    </row>
    <row r="20" spans="1:18" x14ac:dyDescent="0.25">
      <c r="A20" s="28">
        <v>7</v>
      </c>
      <c r="B20" s="51" t="s">
        <v>12</v>
      </c>
      <c r="C20" s="72"/>
      <c r="D20" s="72"/>
      <c r="E20" s="72"/>
      <c r="F20" s="73"/>
      <c r="G20" s="74"/>
      <c r="H20" s="74"/>
      <c r="I20" s="75"/>
      <c r="J20" s="75"/>
      <c r="K20" s="76"/>
      <c r="L20" s="74"/>
      <c r="M20" s="76"/>
      <c r="N20" s="77"/>
      <c r="O20" s="77"/>
      <c r="P20" s="76"/>
      <c r="Q20" s="75"/>
      <c r="R20" s="75"/>
    </row>
    <row r="21" spans="1:18" x14ac:dyDescent="0.25">
      <c r="A21" s="28">
        <v>8</v>
      </c>
      <c r="B21" s="51" t="s">
        <v>12</v>
      </c>
      <c r="C21" s="72"/>
      <c r="D21" s="72"/>
      <c r="E21" s="72"/>
      <c r="F21" s="73"/>
      <c r="G21" s="74"/>
      <c r="H21" s="74"/>
      <c r="I21" s="75"/>
      <c r="J21" s="75"/>
      <c r="K21" s="76"/>
      <c r="L21" s="74"/>
      <c r="M21" s="76"/>
      <c r="N21" s="77"/>
      <c r="O21" s="77"/>
      <c r="P21" s="76"/>
      <c r="Q21" s="75"/>
      <c r="R21" s="75"/>
    </row>
    <row r="22" spans="1:18" x14ac:dyDescent="0.25">
      <c r="A22" s="28">
        <v>12</v>
      </c>
      <c r="B22" s="51" t="s">
        <v>12</v>
      </c>
      <c r="C22" s="72"/>
      <c r="D22" s="72"/>
      <c r="E22" s="72"/>
      <c r="F22" s="73"/>
      <c r="G22" s="74"/>
      <c r="H22" s="74"/>
      <c r="I22" s="75"/>
      <c r="J22" s="75"/>
      <c r="K22" s="76"/>
      <c r="L22" s="74"/>
      <c r="M22" s="76"/>
      <c r="N22" s="77"/>
      <c r="O22" s="77"/>
      <c r="P22" s="76"/>
      <c r="Q22" s="75"/>
      <c r="R22" s="75"/>
    </row>
    <row r="23" spans="1:18" x14ac:dyDescent="0.25">
      <c r="A23" s="28">
        <v>14</v>
      </c>
      <c r="B23" s="51" t="s">
        <v>12</v>
      </c>
      <c r="C23" s="72"/>
      <c r="D23" s="72"/>
      <c r="E23" s="72"/>
      <c r="F23" s="73"/>
      <c r="G23" s="74"/>
      <c r="H23" s="74"/>
      <c r="I23" s="75"/>
      <c r="J23" s="75"/>
      <c r="K23" s="76"/>
      <c r="L23" s="74"/>
      <c r="M23" s="76"/>
      <c r="N23" s="77"/>
      <c r="O23" s="77"/>
      <c r="P23" s="76"/>
      <c r="Q23" s="75"/>
      <c r="R23" s="75"/>
    </row>
    <row r="24" spans="1:18" x14ac:dyDescent="0.25">
      <c r="A24" s="28">
        <v>10</v>
      </c>
      <c r="B24" s="51" t="s">
        <v>12</v>
      </c>
      <c r="C24" s="72"/>
      <c r="D24" s="72"/>
      <c r="E24" s="72"/>
      <c r="F24" s="73"/>
      <c r="G24" s="74"/>
      <c r="H24" s="74"/>
      <c r="I24" s="75"/>
      <c r="J24" s="75"/>
      <c r="K24" s="76"/>
      <c r="L24" s="74"/>
      <c r="M24" s="76"/>
      <c r="N24" s="77"/>
      <c r="O24" s="77"/>
      <c r="P24" s="76"/>
      <c r="Q24" s="75"/>
      <c r="R24" s="75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ref="N25:N60" si="0">IF(M25="","",M25/$E$9)</f>
        <v/>
      </c>
      <c r="O25" s="31" t="str">
        <f t="shared" ref="O25:O60" si="1">IF(M25="","",M25/$K$9)</f>
        <v/>
      </c>
      <c r="P25" s="41" t="str">
        <f t="shared" ref="P25:P60" si="2"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 t="shared" si="2"/>
        <v/>
      </c>
      <c r="Q60" s="37"/>
      <c r="R60" s="43"/>
    </row>
    <row r="62" spans="1:18" ht="15.75" x14ac:dyDescent="0.25">
      <c r="B62" s="33" t="s">
        <v>23</v>
      </c>
      <c r="C62" s="67" t="s">
        <v>478</v>
      </c>
      <c r="D62" s="10" t="s">
        <v>480</v>
      </c>
    </row>
    <row r="63" spans="1:18" ht="15.75" x14ac:dyDescent="0.25">
      <c r="C63" s="67" t="s">
        <v>477</v>
      </c>
      <c r="D63" s="10" t="s">
        <v>481</v>
      </c>
    </row>
    <row r="64" spans="1:18" x14ac:dyDescent="0.25">
      <c r="D64" s="10" t="s">
        <v>475</v>
      </c>
    </row>
    <row r="65" spans="4:4" x14ac:dyDescent="0.25">
      <c r="D65" s="10" t="s">
        <v>476</v>
      </c>
    </row>
    <row r="66" spans="4:4" x14ac:dyDescent="0.25">
      <c r="D66" s="10" t="s">
        <v>479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3" priority="1" stopIfTrue="1">
      <formula>ISBLANK(E9)</formula>
    </cfRule>
  </conditionalFormatting>
  <conditionalFormatting sqref="C4">
    <cfRule type="expression" dxfId="2" priority="4" stopIfTrue="1">
      <formula>ISBLANK(C4)</formula>
    </cfRule>
  </conditionalFormatting>
  <conditionalFormatting sqref="C5">
    <cfRule type="expression" dxfId="1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dataValidations count="1">
    <dataValidation allowBlank="1" showInputMessage="1" showErrorMessage="1" sqref="C11:F11 A4:A8 B10:F10 F4:F8 C4:C8 E9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2025-10-01T07:20:24Z</cp:lastPrinted>
  <dcterms:created xsi:type="dcterms:W3CDTF">2007-11-07T20:16:05Z</dcterms:created>
  <dcterms:modified xsi:type="dcterms:W3CDTF">2025-10-06T17:30:02Z</dcterms:modified>
</cp:coreProperties>
</file>